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E208" i="1" l="1"/>
  <c r="E201" i="1"/>
  <c r="D201" i="1"/>
  <c r="E195" i="1"/>
  <c r="D195" i="1"/>
  <c r="E183" i="1" l="1"/>
  <c r="D183" i="1"/>
  <c r="E172" i="1"/>
  <c r="D172" i="1"/>
  <c r="E152" i="1" l="1"/>
  <c r="D152" i="1"/>
  <c r="E77" i="1"/>
  <c r="D77" i="1"/>
  <c r="E107" i="1"/>
  <c r="D107" i="1"/>
  <c r="E103" i="1"/>
  <c r="E73" i="1" l="1"/>
  <c r="D73" i="1"/>
  <c r="E71" i="1"/>
  <c r="D71" i="1"/>
  <c r="E67" i="1"/>
  <c r="D67" i="1"/>
  <c r="E60" i="1"/>
  <c r="D60" i="1"/>
  <c r="E66" i="1"/>
  <c r="D66" i="1"/>
  <c r="E51" i="1"/>
  <c r="D51" i="1"/>
  <c r="E36" i="1"/>
  <c r="D36" i="1"/>
  <c r="E28" i="1"/>
  <c r="D28" i="1"/>
  <c r="E202" i="1" l="1"/>
  <c r="E102" i="1" l="1"/>
  <c r="E61" i="1"/>
  <c r="D61" i="1"/>
  <c r="E69" i="1"/>
  <c r="D69" i="1"/>
  <c r="D52" i="1"/>
  <c r="E234" i="1"/>
  <c r="E221" i="1"/>
  <c r="E210" i="1"/>
  <c r="E209" i="1" s="1"/>
  <c r="E186" i="1"/>
  <c r="E184" i="1" s="1"/>
  <c r="E166" i="1"/>
  <c r="E96" i="1"/>
  <c r="E55" i="1"/>
  <c r="E54" i="1" s="1"/>
  <c r="E52" i="1" l="1"/>
  <c r="D102" i="1"/>
  <c r="D96" i="1" l="1"/>
  <c r="D95" i="1" s="1"/>
  <c r="D88" i="1"/>
  <c r="D146" i="1" s="1"/>
  <c r="D87" i="1"/>
  <c r="D86" i="1"/>
  <c r="D144" i="1" s="1"/>
  <c r="E72" i="1"/>
  <c r="D72" i="1"/>
  <c r="D55" i="1"/>
  <c r="D54" i="1" s="1"/>
  <c r="D37" i="1"/>
  <c r="E95" i="1"/>
  <c r="E88" i="1"/>
  <c r="E87" i="1"/>
  <c r="E86" i="1"/>
  <c r="E37" i="1"/>
  <c r="E33" i="1"/>
  <c r="D94" i="1" l="1"/>
  <c r="E94" i="1"/>
  <c r="E22" i="1"/>
  <c r="D22" i="1"/>
  <c r="D80" i="1" s="1"/>
  <c r="D108" i="1" s="1"/>
  <c r="D138" i="1" l="1"/>
  <c r="F208" i="1"/>
  <c r="G208" i="1" s="1"/>
  <c r="F188" i="1"/>
  <c r="F182" i="1"/>
  <c r="F180" i="1" l="1"/>
  <c r="E413" i="1"/>
  <c r="D413" i="1"/>
  <c r="D399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98" i="1" l="1"/>
  <c r="D349" i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D373" i="1" l="1"/>
  <c r="D372" i="1" s="1"/>
  <c r="F60" i="1"/>
  <c r="G60" i="1" s="1"/>
  <c r="D242" i="1"/>
  <c r="D244" i="1" s="1"/>
  <c r="D241" i="1"/>
  <c r="D247" i="1"/>
  <c r="D249" i="1" l="1"/>
  <c r="D159" i="1"/>
  <c r="F440" i="1"/>
  <c r="E430" i="1"/>
  <c r="F430" i="1" s="1"/>
  <c r="F426" i="1"/>
  <c r="F419" i="1"/>
  <c r="F413" i="1"/>
  <c r="F405" i="1"/>
  <c r="E399" i="1"/>
  <c r="E398" i="1" s="1"/>
  <c r="F398" i="1" s="1"/>
  <c r="G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373" i="1"/>
  <c r="E244" i="1" l="1"/>
  <c r="F244" i="1" s="1"/>
  <c r="G244" i="1" s="1"/>
  <c r="E249" i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E159" i="1" s="1"/>
  <c r="F159" i="1" s="1"/>
  <c r="G159" i="1" s="1"/>
  <c r="F108" i="1" l="1"/>
  <c r="G108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<sst xmlns="http://schemas.openxmlformats.org/spreadsheetml/2006/main" count="1339" uniqueCount="700">
  <si>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</si>
  <si>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</si>
  <si>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</si>
  <si>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</si>
  <si>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</si>
  <si>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</si>
  <si>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</si>
  <si>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</si>
  <si>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</si>
  <si>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</si>
  <si>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</si>
  <si>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</si>
  <si>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</si>
  <si>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</si>
  <si>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</si>
  <si>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</si>
  <si>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</si>
  <si>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</si>
  <si>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</si>
  <si>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</si>
  <si>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</si>
  <si>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</si>
  <si>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</si>
  <si>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</si>
  <si>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</si>
  <si>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</si>
  <si>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</si>
  <si>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</si>
  <si>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</si>
  <si>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</si>
  <si>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</si>
  <si>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</si>
  <si>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</si>
  <si>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</si>
  <si>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</si>
  <si>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</si>
  <si>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</si>
  <si>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</si>
  <si>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</si>
  <si>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</si>
  <si>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</si>
  <si>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</si>
  <si>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</si>
  <si>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</si>
  <si>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</si>
  <si>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</si>
  <si>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</si>
  <si>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</si>
  <si>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</si>
  <si>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</si>
  <si>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</si>
  <si>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</si>
  <si>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</si>
  <si>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</si>
  <si>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</si>
  <si>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</si>
  <si>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</si>
  <si>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</si>
  <si>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</si>
  <si>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</si>
  <si>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</si>
  <si>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</si>
  <si>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</si>
  <si>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</si>
  <si>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</si>
  <si>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</si>
  <si>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</si>
  <si>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</si>
  <si>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</si>
  <si>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</si>
  <si>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</si>
  <si>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</si>
  <si>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</si>
  <si>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</si>
  <si>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</si>
  <si>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</si>
  <si>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</si>
  <si>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</si>
  <si>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</si>
  <si>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</si>
  <si>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</si>
  <si>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</si>
  <si>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</si>
  <si>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</si>
  <si>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</si>
  <si>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</si>
  <si>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</si>
  <si>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</si>
  <si>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</si>
  <si>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</si>
  <si>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</si>
  <si>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</si>
  <si>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</si>
  <si>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</si>
  <si>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</si>
  <si>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</si>
  <si>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</si>
  <si>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</si>
  <si>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</si>
  <si>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</si>
  <si>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</si>
  <si>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</si>
  <si>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</si>
  <si>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</si>
  <si>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</si>
  <si>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</si>
  <si>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</si>
  <si>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</si>
  <si>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</si>
  <si>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</si>
  <si>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</si>
  <si>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</si>
  <si>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</si>
  <si>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</si>
  <si>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</si>
  <si>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</si>
  <si>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</si>
  <si>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</si>
  <si>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</si>
  <si>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</si>
  <si>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</si>
  <si>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</si>
  <si>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</si>
  <si>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</si>
  <si>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</si>
  <si>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</si>
  <si>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</si>
  <si>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</si>
  <si>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</si>
  <si>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</si>
  <si>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</si>
  <si>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</si>
  <si>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</si>
  <si>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</si>
  <si>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</si>
  <si>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</si>
  <si>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</si>
  <si>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</si>
  <si>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</si>
  <si>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</si>
  <si>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</si>
  <si>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</si>
  <si>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</si>
  <si>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</si>
  <si>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</si>
  <si>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</si>
  <si>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</si>
  <si>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</si>
  <si>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</si>
  <si>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</si>
  <si>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</si>
  <si>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</si>
  <si>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</si>
  <si>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</si>
  <si>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</si>
  <si>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</si>
  <si>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</si>
  <si>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</si>
  <si>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</si>
  <si>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</si>
  <si>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</si>
  <si>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</si>
  <si>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</si>
  <si>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</si>
  <si>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</si>
  <si>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</si>
  <si>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</si>
  <si>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</si>
  <si>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</si>
  <si>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</si>
  <si>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</si>
  <si>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</si>
  <si>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</si>
  <si>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</si>
  <si>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</si>
  <si>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</si>
  <si>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</si>
  <si>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</si>
  <si>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</si>
  <si>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</si>
  <si>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</si>
  <si>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</si>
  <si>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</si>
  <si>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</si>
  <si>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</si>
  <si>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</si>
  <si>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</si>
  <si>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</si>
  <si>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</si>
  <si>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</si>
  <si>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</si>
  <si>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</si>
  <si>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</si>
  <si>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</si>
  <si>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</si>
  <si>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</si>
  <si>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</si>
  <si>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</si>
  <si>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</si>
  <si>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</si>
  <si>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</si>
  <si>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</si>
  <si>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</si>
  <si>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</si>
  <si>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</si>
  <si>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</si>
  <si>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</si>
  <si>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</si>
  <si>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</si>
  <si>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</si>
  <si>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</si>
  <si>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</si>
  <si>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</si>
  <si>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</si>
  <si>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</si>
  <si>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</si>
  <si>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</si>
  <si>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</si>
  <si>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</si>
  <si>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</si>
  <si>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</si>
  <si>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</si>
  <si>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</si>
  <si>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</si>
  <si>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</si>
  <si>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</si>
  <si>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</si>
  <si>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</si>
  <si>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</si>
  <si>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</si>
  <si>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</si>
  <si>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</si>
  <si>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</si>
  <si>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</si>
  <si>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</si>
  <si>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</si>
  <si>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</si>
  <si>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</si>
  <si>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</si>
  <si>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</si>
  <si>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</si>
  <si>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</si>
  <si>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</si>
  <si>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</si>
  <si>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</si>
  <si>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</si>
  <si>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</si>
  <si>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</si>
  <si>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</si>
  <si>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</si>
  <si>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</si>
  <si>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</si>
  <si>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</si>
  <si>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</si>
  <si>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</si>
  <si>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</si>
  <si>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</si>
  <si>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</si>
  <si>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</si>
  <si>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</si>
  <si>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</si>
  <si>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</si>
  <si>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</si>
  <si>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</si>
  <si>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</si>
  <si>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</si>
  <si>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</si>
  <si>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</si>
  <si>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</si>
  <si>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</si>
  <si>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</si>
  <si>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</si>
  <si>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</si>
  <si>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</si>
  <si>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</si>
  <si>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</si>
  <si>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</si>
  <si>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</si>
  <si>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</si>
  <si>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</si>
  <si>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</si>
  <si>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</si>
  <si>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</si>
  <si>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</si>
  <si>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</si>
  <si>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</si>
  <si>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</si>
  <si>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</si>
  <si>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</si>
  <si>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</si>
  <si>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</si>
  <si>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</si>
  <si>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</si>
  <si>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</si>
  <si>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</si>
  <si>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</si>
  <si>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</si>
  <si>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</si>
  <si>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</si>
  <si>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</si>
  <si>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</si>
  <si>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</si>
  <si>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</si>
  <si>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</si>
  <si>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</si>
  <si>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</si>
  <si>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</si>
  <si>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</si>
  <si>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</si>
  <si>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</si>
  <si>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</si>
  <si>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</si>
  <si>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</si>
  <si>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</si>
  <si>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</si>
  <si>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</si>
  <si>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</si>
  <si>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</si>
  <si>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</si>
  <si>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</si>
  <si>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</si>
  <si>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</si>
  <si>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</si>
  <si>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</si>
  <si>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</si>
  <si>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</si>
  <si>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</si>
  <si>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</si>
  <si>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</si>
  <si>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</si>
  <si>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</si>
  <si>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</si>
  <si>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</si>
  <si>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</si>
  <si>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</si>
  <si>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</si>
  <si>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</si>
  <si>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</si>
  <si>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</si>
  <si>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</si>
  <si>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</si>
  <si>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</si>
  <si>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</si>
  <si>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</si>
  <si>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</si>
  <si>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</si>
  <si>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</si>
  <si>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</si>
  <si>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</si>
  <si>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</si>
  <si>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</si>
  <si>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</si>
  <si>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</si>
  <si>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</si>
  <si>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</si>
  <si>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</si>
  <si>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</si>
  <si>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</si>
  <si>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</si>
  <si>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</si>
  <si>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</si>
  <si>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</si>
  <si>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</si>
  <si>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</si>
  <si>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</si>
  <si>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</si>
  <si>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</si>
  <si>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</si>
  <si>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</si>
  <si>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</si>
  <si>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</si>
  <si>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</si>
  <si>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</si>
  <si>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</si>
  <si>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</si>
  <si>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</si>
  <si>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</si>
  <si>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</si>
  <si>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</si>
  <si>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</si>
  <si>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</si>
  <si>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</si>
  <si>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</si>
  <si>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</si>
  <si>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</si>
  <si>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</si>
  <si>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</si>
  <si>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</si>
  <si>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</si>
  <si>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</si>
  <si>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</si>
  <si>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</si>
  <si>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</si>
  <si>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</si>
  <si>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</si>
  <si>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</si>
  <si>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</si>
  <si>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</si>
  <si>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</si>
  <si>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</si>
  <si>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</si>
  <si>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</si>
  <si>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</si>
  <si>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</si>
  <si>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</si>
  <si>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</si>
  <si>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</si>
  <si>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</si>
  <si>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</si>
  <si>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</si>
  <si>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</si>
  <si>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</si>
  <si>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</si>
  <si>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</si>
  <si>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</si>
  <si>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</si>
  <si>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</si>
  <si>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</si>
  <si>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</si>
  <si>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</si>
  <si>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</si>
  <si>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</si>
  <si>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</si>
  <si>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</si>
  <si>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</si>
  <si>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</si>
  <si>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</si>
  <si>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</si>
  <si>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</si>
  <si>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</si>
  <si>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</si>
  <si>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</si>
  <si>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</si>
  <si>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</si>
  <si>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</si>
  <si>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</si>
  <si>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</si>
  <si>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</si>
  <si>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</si>
  <si>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</si>
  <si>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</si>
  <si>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</si>
  <si>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</si>
  <si>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</si>
  <si>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</si>
  <si>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</si>
  <si>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</si>
  <si>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</si>
  <si>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</si>
  <si>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</si>
  <si>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</si>
  <si>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</si>
  <si>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</si>
  <si>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</si>
  <si>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</si>
  <si>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</si>
  <si>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</si>
  <si>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</si>
  <si>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</si>
  <si>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</si>
  <si>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</si>
  <si>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</si>
  <si>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</si>
  <si>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</si>
  <si>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</si>
  <si>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</si>
  <si>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</si>
  <si>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</si>
  <si>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</si>
  <si>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</si>
  <si>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</si>
  <si>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</si>
  <si>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</si>
  <si>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</si>
  <si>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</si>
  <si>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</si>
  <si>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</si>
  <si>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</si>
  <si>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</si>
  <si>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</si>
  <si>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</si>
  <si>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</si>
  <si>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</si>
  <si>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</si>
  <si>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</si>
  <si>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</si>
  <si>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</si>
  <si>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</si>
  <si>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</si>
  <si>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</si>
  <si>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</si>
  <si>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</si>
  <si>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</si>
  <si>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</si>
  <si>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</si>
  <si>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</si>
  <si>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</si>
  <si>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</si>
  <si>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</si>
  <si>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</si>
  <si>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</si>
  <si>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</si>
  <si>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</si>
  <si>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</si>
  <si>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</si>
  <si>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</si>
  <si>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</si>
  <si>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</si>
  <si>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</si>
  <si>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</si>
  <si>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</si>
  <si>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</si>
  <si>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</si>
  <si>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</si>
  <si>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</si>
  <si>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</si>
  <si>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</si>
  <si>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</si>
  <si>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</si>
  <si>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</si>
  <si>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</si>
  <si>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</si>
  <si>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</si>
  <si>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</si>
  <si>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</si>
  <si>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</si>
  <si>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</si>
  <si>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</si>
  <si>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</si>
  <si>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</si>
  <si>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</si>
  <si>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</si>
  <si>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</si>
  <si>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</si>
  <si>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</si>
  <si>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</si>
  <si>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</si>
  <si>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</si>
  <si>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</si>
  <si>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</si>
  <si>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</si>
  <si>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</si>
  <si>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</si>
  <si>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</si>
  <si>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</si>
  <si>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</si>
  <si>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</si>
  <si>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</si>
  <si>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</si>
  <si>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</si>
  <si>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</si>
  <si>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</si>
  <si>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</si>
  <si>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</si>
  <si>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</si>
  <si>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</si>
  <si>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</si>
  <si>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</si>
  <si>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</si>
  <si>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</si>
  <si>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</si>
  <si>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</si>
  <si>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</si>
  <si>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</si>
  <si>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</si>
  <si>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</si>
  <si>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</si>
  <si>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</si>
  <si>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</si>
  <si>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</si>
  <si>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</si>
  <si>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</si>
  <si>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</si>
  <si>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</si>
  <si>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</si>
  <si>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</si>
  <si>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</si>
  <si>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</si>
  <si>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</si>
  <si>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</si>
  <si>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</si>
  <si>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</si>
  <si>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</si>
  <si>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</si>
  <si>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</si>
  <si>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</si>
  <si>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</si>
  <si>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</si>
  <si>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</si>
  <si>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</si>
  <si>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</si>
  <si>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</si>
  <si>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</si>
  <si>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</si>
  <si>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</si>
  <si>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</si>
  <si>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</si>
  <si>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</si>
  <si>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</si>
  <si>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</si>
  <si>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</si>
  <si>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</si>
  <si>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</si>
  <si>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</si>
  <si>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</si>
  <si>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</si>
  <si>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</si>
  <si>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</si>
  <si>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</si>
  <si>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</si>
  <si>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</si>
  <si>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</si>
  <si>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</si>
  <si>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</si>
  <si>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</si>
  <si>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</si>
  <si>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</si>
  <si>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</si>
  <si>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</si>
  <si>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</si>
  <si>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</si>
  <si>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</si>
  <si>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</si>
  <si>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</si>
  <si>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</si>
  <si>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</si>
  <si>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</si>
  <si>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</si>
  <si>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</si>
  <si>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</si>
  <si>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</si>
  <si>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</si>
  <si>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</si>
  <si>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</si>
  <si>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</si>
  <si>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</si>
  <si>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</si>
  <si>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</si>
  <si>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</si>
  <si>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</si>
  <si>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</si>
  <si>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</si>
  <si>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</si>
  <si>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</si>
  <si>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</si>
  <si>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</si>
  <si>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</si>
  <si>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</si>
  <si>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</si>
  <si>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</si>
  <si>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</si>
  <si>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</si>
  <si>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</si>
  <si>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</si>
  <si>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</si>
  <si>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</si>
  <si>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</si>
  <si>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</si>
  <si>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</si>
  <si>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</si>
  <si>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</si>
  <si>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</si>
  <si>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</si>
  <si>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</si>
  <si>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</si>
  <si>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</si>
  <si>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</si>
  <si>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</si>
  <si>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</si>
  <si>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</si>
  <si>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</si>
  <si>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</si>
  <si>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</si>
  <si>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</si>
  <si>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</si>
  <si>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</si>
  <si>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</si>
  <si>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</si>
  <si>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</si>
  <si>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</si>
  <si>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</si>
  <si>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</si>
  <si>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</si>
  <si>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</si>
  <si>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</si>
  <si>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</si>
  <si>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</si>
  <si>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</si>
  <si>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</si>
  <si>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</si>
  <si>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</si>
  <si>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</si>
  <si>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</si>
  <si>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</si>
  <si>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</si>
  <si>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</si>
  <si>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</si>
  <si>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</si>
  <si>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3 кв. 2024</t>
  </si>
  <si>
    <t>3 кв.2024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</si>
</sst>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3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1" activePane="bottomRight" state="frozen"/>
      <selection activeCell="A16" sqref="A16"/>
      <selection pane="topRight" activeCell="D16" sqref="D16"/>
      <selection pane="bottomLeft" activeCell="A22" sqref="A22"/>
      <selection pane="bottomRight" activeCell="E378" sqref="E378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3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7" t="s">
        <v>3</v>
      </c>
      <c r="B6" s="337"/>
      <c r="C6" s="337"/>
      <c r="D6" s="337"/>
      <c r="E6" s="337"/>
      <c r="F6" s="337"/>
      <c r="G6" s="337"/>
      <c r="H6" s="337"/>
    </row>
    <row r="7" spans="1:8" ht="41.25" customHeight="1" x14ac:dyDescent="0.25">
      <c r="A7" s="337"/>
      <c r="B7" s="337"/>
      <c r="C7" s="337"/>
      <c r="D7" s="337"/>
      <c r="E7" s="337"/>
      <c r="F7" s="337"/>
      <c r="G7" s="337"/>
      <c r="H7" s="337"/>
    </row>
    <row r="9" spans="1:8" ht="18.75" x14ac:dyDescent="0.25">
      <c r="A9" s="338" t="s">
        <v>696</v>
      </c>
      <c r="B9" s="338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39" t="s">
        <v>6</v>
      </c>
      <c r="B12" s="339"/>
    </row>
    <row r="13" spans="1:8" ht="18.75" x14ac:dyDescent="0.25">
      <c r="B13" s="8"/>
    </row>
    <row r="14" spans="1:8" ht="61.5" customHeight="1" x14ac:dyDescent="0.25">
      <c r="A14" s="342" t="s">
        <v>697</v>
      </c>
      <c r="B14" s="342"/>
      <c r="C14" s="342"/>
      <c r="D14" s="342"/>
      <c r="E14" s="342"/>
      <c r="F14" s="342"/>
      <c r="G14" s="342"/>
    </row>
    <row r="15" spans="1:8" x14ac:dyDescent="0.25">
      <c r="A15" s="340" t="s">
        <v>7</v>
      </c>
      <c r="B15" s="340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1" t="s">
        <v>8</v>
      </c>
      <c r="B17" s="341"/>
      <c r="C17" s="341"/>
      <c r="D17" s="341"/>
      <c r="E17" s="341"/>
      <c r="F17" s="341"/>
      <c r="G17" s="341"/>
      <c r="H17" s="341"/>
    </row>
    <row r="18" spans="1:9" s="9" customFormat="1" ht="66" customHeight="1" x14ac:dyDescent="0.25">
      <c r="A18" s="322" t="s">
        <v>9</v>
      </c>
      <c r="B18" s="324" t="s">
        <v>10</v>
      </c>
      <c r="C18" s="326" t="s">
        <v>11</v>
      </c>
      <c r="D18" s="328" t="s">
        <v>698</v>
      </c>
      <c r="E18" s="329"/>
      <c r="F18" s="330" t="s">
        <v>12</v>
      </c>
      <c r="G18" s="329"/>
      <c r="H18" s="331" t="s">
        <v>13</v>
      </c>
    </row>
    <row r="19" spans="1:9" s="9" customFormat="1" ht="48" customHeight="1" x14ac:dyDescent="0.25">
      <c r="A19" s="323"/>
      <c r="B19" s="325"/>
      <c r="C19" s="327"/>
      <c r="D19" s="33" t="s">
        <v>14</v>
      </c>
      <c r="E19" s="285" t="s">
        <v>15</v>
      </c>
      <c r="F19" s="32" t="s">
        <v>16</v>
      </c>
      <c r="G19" s="33" t="s">
        <v>17</v>
      </c>
      <c r="H19" s="332"/>
    </row>
    <row r="20" spans="1:9" s="10" customFormat="1" ht="16.5" thickBot="1" x14ac:dyDescent="0.3">
      <c r="A20" s="277">
        <v>1</v>
      </c>
      <c r="B20" s="278">
        <v>2</v>
      </c>
      <c r="C20" s="279">
        <v>3</v>
      </c>
      <c r="D20" s="280">
        <v>4</v>
      </c>
      <c r="E20" s="277">
        <v>5</v>
      </c>
      <c r="F20" s="277" t="s">
        <v>18</v>
      </c>
      <c r="G20" s="278">
        <v>7</v>
      </c>
      <c r="H20" s="278">
        <v>8</v>
      </c>
      <c r="I20" s="4"/>
    </row>
    <row r="21" spans="1:9" s="10" customFormat="1" ht="19.5" thickBot="1" x14ac:dyDescent="0.3">
      <c r="A21" s="313" t="s">
        <v>19</v>
      </c>
      <c r="B21" s="314"/>
      <c r="C21" s="314"/>
      <c r="D21" s="314"/>
      <c r="E21" s="314"/>
      <c r="F21" s="314"/>
      <c r="G21" s="314"/>
      <c r="H21" s="315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169.457323</v>
      </c>
      <c r="E22" s="43">
        <f>E28+E30+E36</f>
        <v>212.27487600000001</v>
      </c>
      <c r="F22" s="44">
        <f>E22-D22</f>
        <v>42.817553000000004</v>
      </c>
      <c r="G22" s="45">
        <f>F22/D22*100</f>
        <v>25.267455098414366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f>55.759933+37.306845</f>
        <v>93.066777999999999</v>
      </c>
      <c r="E28" s="58">
        <f>55.552601+55.469447</f>
        <v>111.02204800000001</v>
      </c>
      <c r="F28" s="59">
        <f>E28-D28</f>
        <v>17.955270000000013</v>
      </c>
      <c r="G28" s="60">
        <f>F28/D28*100</f>
        <v>19.292888811515549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12.153136999999999</v>
      </c>
      <c r="E30" s="59">
        <v>13.089487</v>
      </c>
      <c r="F30" s="59">
        <f>E30-D30</f>
        <v>0.9363500000000009</v>
      </c>
      <c r="G30" s="60">
        <f>F30/D30*100</f>
        <v>7.7045951181164254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169.457323-D28-D30</f>
        <v>64.237408000000002</v>
      </c>
      <c r="E36" s="59">
        <f>212.274876-E28-E30</f>
        <v>88.163340999999988</v>
      </c>
      <c r="F36" s="59">
        <f>E36-D36</f>
        <v>23.925932999999986</v>
      </c>
      <c r="G36" s="60">
        <f>F36/D36*100</f>
        <v>37.246105882727996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259.51708299999996</v>
      </c>
      <c r="E37" s="69">
        <f>E43+E51</f>
        <v>269.07267109999998</v>
      </c>
      <c r="F37" s="70">
        <f>E37-D37</f>
        <v>9.5555881000000227</v>
      </c>
      <c r="G37" s="71">
        <f>F37/D37*100</f>
        <v>3.6820651610052288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4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4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4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4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4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75.082181000000006</v>
      </c>
      <c r="E43" s="61">
        <v>75.655230000000003</v>
      </c>
      <c r="F43" s="76">
        <f>E43-D43</f>
        <v>0.57304899999999748</v>
      </c>
      <c r="G43" s="60">
        <f>F43/D43*100</f>
        <v>0.76322902767035683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4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4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4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4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4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4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269.08014-D43-9.563057</f>
        <v>184.43490199999997</v>
      </c>
      <c r="E51" s="61">
        <f>278.8796501-9.806979-E43</f>
        <v>193.41744109999996</v>
      </c>
      <c r="F51" s="76">
        <f>E51-D51</f>
        <v>8.9825390999999968</v>
      </c>
      <c r="G51" s="60">
        <f>F51/D51*100</f>
        <v>4.8703032899922585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50.340589000000001</v>
      </c>
      <c r="E52" s="84">
        <f>E53+E54+E59+E60</f>
        <v>47.805286000000009</v>
      </c>
      <c r="F52" s="85">
        <f t="shared" ref="F52:F115" si="1">E52-D52</f>
        <v>-2.5353029999999919</v>
      </c>
      <c r="G52" s="86">
        <f t="shared" ref="G52:G108" si="2">F52/D52*100</f>
        <v>-5.0362998335200091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5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7.831086</v>
      </c>
      <c r="E54" s="75">
        <f>E55</f>
        <v>7.8121150000000004</v>
      </c>
      <c r="F54" s="89">
        <f t="shared" si="1"/>
        <v>-1.8970999999999627E-2</v>
      </c>
      <c r="G54" s="64">
        <f t="shared" si="2"/>
        <v>-0.24225247941345079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f>D56</f>
        <v>7.831086</v>
      </c>
      <c r="E55" s="75">
        <f>E56</f>
        <v>7.8121150000000004</v>
      </c>
      <c r="F55" s="89">
        <f t="shared" si="1"/>
        <v>-1.8970999999999627E-2</v>
      </c>
      <c r="G55" s="64">
        <f t="shared" si="2"/>
        <v>-0.24225247941345079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7.831086</v>
      </c>
      <c r="E56" s="95">
        <v>7.8121150000000004</v>
      </c>
      <c r="F56" s="95">
        <f t="shared" si="1"/>
        <v>-1.8970999999999627E-2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4.8166060000000002</v>
      </c>
      <c r="E59" s="95">
        <v>6.0970909999999998</v>
      </c>
      <c r="F59" s="95">
        <f t="shared" si="1"/>
        <v>1.2804849999999997</v>
      </c>
      <c r="G59" s="96">
        <f t="shared" si="2"/>
        <v>26.584798507496764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50.340589-D56-D59</f>
        <v>37.692897000000002</v>
      </c>
      <c r="E60" s="75">
        <f>47.805286-E56-E59</f>
        <v>33.896080000000005</v>
      </c>
      <c r="F60" s="89">
        <f t="shared" si="1"/>
        <v>-3.7968169999999972</v>
      </c>
      <c r="G60" s="64">
        <f t="shared" si="2"/>
        <v>-10.073030470435841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D63+D66</f>
        <v>23.356418000000001</v>
      </c>
      <c r="E61" s="83">
        <f>E63+E66</f>
        <v>13.218368999999999</v>
      </c>
      <c r="F61" s="85">
        <f t="shared" si="1"/>
        <v>-10.138049000000002</v>
      </c>
      <c r="G61" s="86">
        <f t="shared" si="2"/>
        <v>-43.405838172617059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0.94639399999999996</v>
      </c>
      <c r="E63" s="102">
        <v>1.6757489999999999</v>
      </c>
      <c r="F63" s="76">
        <f t="shared" si="1"/>
        <v>0.72935499999999998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f>23.356418-D63</f>
        <v>22.410024</v>
      </c>
      <c r="E66" s="94">
        <f>13.218369-E63</f>
        <v>11.542619999999999</v>
      </c>
      <c r="F66" s="76">
        <f t="shared" si="1"/>
        <v>-10.867404000000001</v>
      </c>
      <c r="G66" s="96">
        <f t="shared" si="2"/>
        <v>-48.493495589295222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67.036251+19.831533</f>
        <v>86.867784</v>
      </c>
      <c r="E67" s="85">
        <f>67.353943+20.160825</f>
        <v>87.514768000000004</v>
      </c>
      <c r="F67" s="85">
        <f t="shared" si="1"/>
        <v>0.64698400000000333</v>
      </c>
      <c r="G67" s="86">
        <f t="shared" si="2"/>
        <v>0.74479164796008079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125.729602</v>
      </c>
      <c r="E68" s="85">
        <v>133.799609</v>
      </c>
      <c r="F68" s="85">
        <f t="shared" si="1"/>
        <v>8.0700070000000039</v>
      </c>
      <c r="G68" s="86">
        <f t="shared" si="2"/>
        <v>6.4185417528005884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0.317334</v>
      </c>
      <c r="E69" s="83">
        <f>E70+E71</f>
        <v>0.474302</v>
      </c>
      <c r="F69" s="85">
        <f t="shared" si="1"/>
        <v>0.156968</v>
      </c>
      <c r="G69" s="86">
        <f t="shared" si="2"/>
        <v>49.464601965121915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0.197104</v>
      </c>
      <c r="F70" s="105">
        <f t="shared" si="1"/>
        <v>0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f>0.09373+0.0265</f>
        <v>0.12022999999999999</v>
      </c>
      <c r="E71" s="105">
        <f>0.105902+0.142918+0.028378</f>
        <v>0.277198</v>
      </c>
      <c r="F71" s="105">
        <f t="shared" si="1"/>
        <v>0.156968</v>
      </c>
      <c r="G71" s="106">
        <f t="shared" si="2"/>
        <v>130.55643350245361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20.16131</v>
      </c>
      <c r="E72" s="83">
        <f>E73+E74+E75</f>
        <v>29.963397000000004</v>
      </c>
      <c r="F72" s="85">
        <f t="shared" si="1"/>
        <v>9.8020870000000038</v>
      </c>
      <c r="G72" s="86">
        <f t="shared" si="2"/>
        <v>48.618304068535245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f>21.510697-D56</f>
        <v>13.679611000000001</v>
      </c>
      <c r="E73" s="105">
        <f>27.91579-E56</f>
        <v>20.103675000000003</v>
      </c>
      <c r="F73" s="105">
        <f t="shared" si="1"/>
        <v>6.4240640000000013</v>
      </c>
      <c r="G73" s="106">
        <f t="shared" si="2"/>
        <v>46.960867527592711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0.65686800000000001</v>
      </c>
      <c r="E74" s="112">
        <v>0.57403700000000002</v>
      </c>
      <c r="F74" s="112">
        <f t="shared" si="1"/>
        <v>-8.2830999999999988E-2</v>
      </c>
      <c r="G74" s="113">
        <f t="shared" si="2"/>
        <v>-12.609991657380171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1">
        <v>5.8248309999999996</v>
      </c>
      <c r="E75" s="118">
        <v>9.2856850000000009</v>
      </c>
      <c r="F75" s="118">
        <f t="shared" si="1"/>
        <v>3.4608540000000012</v>
      </c>
      <c r="G75" s="281">
        <f t="shared" si="2"/>
        <v>59.415526390379412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v>0</v>
      </c>
      <c r="E76" s="44">
        <v>0</v>
      </c>
      <c r="F76" s="44">
        <f t="shared" si="1"/>
        <v>0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f>23.356418-4.57056</f>
        <v>18.785858000000001</v>
      </c>
      <c r="E77" s="75">
        <f>13.218369-3.732456</f>
        <v>9.485913</v>
      </c>
      <c r="F77" s="105">
        <f t="shared" si="1"/>
        <v>-9.299945000000001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34.118293000000001</v>
      </c>
      <c r="E79" s="111">
        <v>34.752078779999998</v>
      </c>
      <c r="F79" s="118">
        <f t="shared" si="1"/>
        <v>0.63378577999999663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-90.059759999999955</v>
      </c>
      <c r="E80" s="44">
        <f t="shared" si="3"/>
        <v>-56.797795099999973</v>
      </c>
      <c r="F80" s="44">
        <f t="shared" si="1"/>
        <v>33.261964899999981</v>
      </c>
      <c r="G80" s="45">
        <f t="shared" si="2"/>
        <v>-36.933215122936147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 t="shared" ref="D86:E88" si="4">D28-D43</f>
        <v>17.984596999999994</v>
      </c>
      <c r="E86" s="126">
        <f t="shared" si="4"/>
        <v>35.366818000000009</v>
      </c>
      <c r="F86" s="76">
        <f t="shared" si="1"/>
        <v>17.382221000000015</v>
      </c>
      <c r="G86" s="103">
        <f t="shared" si="2"/>
        <v>96.650600511093032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 t="shared" si="4"/>
        <v>12.153136999999999</v>
      </c>
      <c r="E88" s="101">
        <f t="shared" si="4"/>
        <v>13.089487</v>
      </c>
      <c r="F88" s="76">
        <f t="shared" si="1"/>
        <v>0.9363500000000009</v>
      </c>
      <c r="G88" s="103">
        <f t="shared" si="2"/>
        <v>7.7045951181164254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-120.19749399999996</v>
      </c>
      <c r="E94" s="128">
        <f>E36-E51</f>
        <v>-105.25410009999997</v>
      </c>
      <c r="F94" s="76">
        <f t="shared" si="1"/>
        <v>14.94339389999999</v>
      </c>
      <c r="G94" s="103">
        <f t="shared" si="2"/>
        <v>-12.432367267157828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10.042774000000001</v>
      </c>
      <c r="E95" s="44">
        <f>E96-E102</f>
        <v>95.866961000000003</v>
      </c>
      <c r="F95" s="44">
        <f t="shared" si="1"/>
        <v>85.824186999999995</v>
      </c>
      <c r="G95" s="45">
        <f t="shared" si="2"/>
        <v>854.5864618680057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14.118743</v>
      </c>
      <c r="E96" s="131">
        <f>SUM(E97:E101)</f>
        <v>155.71096700000001</v>
      </c>
      <c r="F96" s="131">
        <f t="shared" si="1"/>
        <v>141.59222400000002</v>
      </c>
      <c r="G96" s="132">
        <f t="shared" si="2"/>
        <v>1002.8670682652132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6.2087430000000001</v>
      </c>
      <c r="E98" s="50">
        <v>38.769388999999997</v>
      </c>
      <c r="F98" s="50">
        <f t="shared" si="1"/>
        <v>32.560645999999998</v>
      </c>
      <c r="G98" s="127">
        <f t="shared" si="2"/>
        <v>524.43217572381388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7.91</v>
      </c>
      <c r="E101" s="50">
        <v>116.94157800000001</v>
      </c>
      <c r="F101" s="137">
        <f t="shared" si="1"/>
        <v>109.03157800000001</v>
      </c>
      <c r="G101" s="127">
        <f t="shared" si="2"/>
        <v>1378.4017446270545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4.0759689999999997</v>
      </c>
      <c r="E102" s="140">
        <f>SUM(E103:E107)</f>
        <v>59.844006</v>
      </c>
      <c r="F102" s="141">
        <f t="shared" si="1"/>
        <v>55.768037</v>
      </c>
      <c r="G102" s="142">
        <f t="shared" si="2"/>
        <v>1368.2154353970798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v>4.0009690000000004</v>
      </c>
      <c r="E103" s="75">
        <f>0.61528081+0.13818122+1.14595663</f>
        <v>1.8994186599999998</v>
      </c>
      <c r="F103" s="50">
        <f t="shared" si="1"/>
        <v>-2.1015503400000006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</v>
      </c>
      <c r="F104" s="50">
        <f t="shared" si="1"/>
        <v>0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/>
      <c r="E105" s="75">
        <v>0</v>
      </c>
      <c r="F105" s="50">
        <f t="shared" si="1"/>
        <v>0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/>
      <c r="E106" s="75"/>
      <c r="F106" s="50">
        <f t="shared" si="1"/>
        <v>0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4.075969-D103</f>
        <v>7.4999999999999289E-2</v>
      </c>
      <c r="E107" s="75">
        <f>59.844006-E103</f>
        <v>57.944587339999998</v>
      </c>
      <c r="F107" s="50">
        <f t="shared" si="1"/>
        <v>57.869587339999995</v>
      </c>
      <c r="G107" s="52">
        <f t="shared" si="2"/>
        <v>77159.449786667392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-80.016985999999946</v>
      </c>
      <c r="E108" s="146">
        <f>E80+E95</f>
        <v>39.06916590000003</v>
      </c>
      <c r="F108" s="146">
        <f t="shared" si="1"/>
        <v>119.08615189999998</v>
      </c>
      <c r="G108" s="147">
        <f t="shared" si="2"/>
        <v>-148.82609037536113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3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3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3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3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3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-71.846172999999979</v>
      </c>
      <c r="E138" s="145">
        <f>E144+E146+E152</f>
        <v>30.876886900000038</v>
      </c>
      <c r="F138" s="146">
        <f t="shared" si="5"/>
        <v>102.72305990000001</v>
      </c>
      <c r="G138" s="147">
        <f t="shared" ref="G138:G159" si="6">F138/D138*100</f>
        <v>-142.97638358552521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17.984596999999994</v>
      </c>
      <c r="E144" s="101">
        <f>E86</f>
        <v>35.366818000000009</v>
      </c>
      <c r="F144" s="76">
        <f t="shared" si="5"/>
        <v>17.382221000000015</v>
      </c>
      <c r="G144" s="103">
        <f t="shared" si="6"/>
        <v>96.650600511093032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12.153136999999999</v>
      </c>
      <c r="E146" s="101">
        <f>E88</f>
        <v>13.089487</v>
      </c>
      <c r="F146" s="76">
        <f t="shared" si="5"/>
        <v>0.9363500000000009</v>
      </c>
      <c r="G146" s="103">
        <f t="shared" si="6"/>
        <v>7.7045951181164254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f>D94+D95+8.170813</f>
        <v>-101.98390699999997</v>
      </c>
      <c r="E152" s="101">
        <f>E94+E95-8.192279</f>
        <v>-17.57941809999997</v>
      </c>
      <c r="F152" s="76">
        <f t="shared" si="5"/>
        <v>84.404488900000004</v>
      </c>
      <c r="G152" s="103">
        <f t="shared" si="6"/>
        <v>-82.762556743388956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45.712616000000054</v>
      </c>
      <c r="E159" s="102">
        <f>E108+E104+E68</f>
        <v>172.86877490000003</v>
      </c>
      <c r="F159" s="76">
        <f t="shared" si="5"/>
        <v>127.15615889999998</v>
      </c>
      <c r="G159" s="103">
        <f t="shared" si="6"/>
        <v>278.16425754325638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16" t="s">
        <v>242</v>
      </c>
      <c r="B165" s="317"/>
      <c r="C165" s="317"/>
      <c r="D165" s="317"/>
      <c r="E165" s="317"/>
      <c r="F165" s="317"/>
      <c r="G165" s="317"/>
      <c r="H165" s="318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260.023144</v>
      </c>
      <c r="E166" s="180">
        <f>SUM(E167,E171:E177,E180,E183)</f>
        <v>339.55156849999997</v>
      </c>
      <c r="F166" s="146">
        <f t="shared" ref="F166:F229" si="8">E166-D166</f>
        <v>79.528424499999971</v>
      </c>
      <c r="G166" s="147">
        <f t="shared" ref="G166:G222" si="9">F166/D166*100</f>
        <v>30.585133029542927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f>66.911919+44.768214</f>
        <v>111.680133</v>
      </c>
      <c r="E172" s="58">
        <f>59.562997+62.016232</f>
        <v>121.579229</v>
      </c>
      <c r="F172" s="76">
        <f t="shared" si="8"/>
        <v>9.8990960000000001</v>
      </c>
      <c r="G172" s="103">
        <f t="shared" si="9"/>
        <v>8.8637931690142242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3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2.0029080000000001</v>
      </c>
      <c r="E174" s="59">
        <v>5.2329340000000002</v>
      </c>
      <c r="F174" s="183">
        <f t="shared" si="8"/>
        <v>3.2300260000000001</v>
      </c>
      <c r="G174" s="103">
        <f t="shared" si="9"/>
        <v>161.2668180465603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2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4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260.023144-D172-D174</f>
        <v>146.340103</v>
      </c>
      <c r="E183" s="61">
        <f>339.5515685-E172-E174</f>
        <v>212.73940549999998</v>
      </c>
      <c r="F183" s="183">
        <f t="shared" si="8"/>
        <v>66.399302499999976</v>
      </c>
      <c r="G183" s="184">
        <f t="shared" si="9"/>
        <v>45.373278505892522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156.087808</v>
      </c>
      <c r="E184" s="181">
        <f>E185+E186+E190+E191+E192+E193+E194+E195+E197+E198+E199+E200+E201</f>
        <v>154.64237199999999</v>
      </c>
      <c r="F184" s="146">
        <f t="shared" si="8"/>
        <v>-1.4454360000000008</v>
      </c>
      <c r="G184" s="147">
        <f t="shared" si="9"/>
        <v>-0.92604029649772568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8.6993489999999998</v>
      </c>
      <c r="E186" s="75">
        <f>E187+E188+E189</f>
        <v>8.9855420000000006</v>
      </c>
      <c r="F186" s="24">
        <f t="shared" si="8"/>
        <v>0.28619300000000081</v>
      </c>
      <c r="G186" s="304">
        <f t="shared" si="9"/>
        <v>3.2898208819993404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4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8.6993489999999998</v>
      </c>
      <c r="E188" s="75">
        <v>8.9855420000000006</v>
      </c>
      <c r="F188" s="24">
        <f t="shared" si="8"/>
        <v>0.28619300000000081</v>
      </c>
      <c r="G188" s="304">
        <f t="shared" si="9"/>
        <v>3.2898208819993404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58.437953999999998</v>
      </c>
      <c r="E193" s="189">
        <v>59.155697000000004</v>
      </c>
      <c r="F193" s="76">
        <f t="shared" si="8"/>
        <v>0.71774300000000579</v>
      </c>
      <c r="G193" s="103">
        <f t="shared" si="9"/>
        <v>1.2282137735349288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19.898558000000001</v>
      </c>
      <c r="E194" s="189">
        <v>20.543381</v>
      </c>
      <c r="F194" s="76">
        <f t="shared" si="8"/>
        <v>0.64482299999999881</v>
      </c>
      <c r="G194" s="103">
        <f t="shared" si="9"/>
        <v>3.2405514007597875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8.68728+0.310712</f>
        <v>8.997992</v>
      </c>
      <c r="E195" s="189">
        <f>8.86429+0.42609</f>
        <v>9.2903800000000007</v>
      </c>
      <c r="F195" s="76">
        <f t="shared" si="8"/>
        <v>0.29238800000000076</v>
      </c>
      <c r="G195" s="103">
        <f t="shared" si="9"/>
        <v>3.2494805507717808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>
        <f>D123*1.2</f>
        <v>0</v>
      </c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5.7709270000000004</v>
      </c>
      <c r="E197" s="189">
        <v>7.5871849999999998</v>
      </c>
      <c r="F197" s="76">
        <f t="shared" si="8"/>
        <v>1.8162579999999995</v>
      </c>
      <c r="G197" s="103">
        <f t="shared" si="9"/>
        <v>31.472551983416171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26.780728</v>
      </c>
      <c r="E198" s="189">
        <v>14.659616</v>
      </c>
      <c r="F198" s="76">
        <f t="shared" si="8"/>
        <v>-12.121112</v>
      </c>
      <c r="G198" s="103">
        <f t="shared" si="9"/>
        <v>-45.260576934279008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0.65686800000000001</v>
      </c>
      <c r="E199" s="189">
        <v>0.57606500000000005</v>
      </c>
      <c r="F199" s="76">
        <f t="shared" si="8"/>
        <v>-8.0802999999999958E-2</v>
      </c>
      <c r="G199" s="103">
        <f t="shared" si="9"/>
        <v>-12.301253828775334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4.000969+6.068933+25.474879-D188</f>
        <v>26.845432000000002</v>
      </c>
      <c r="E201" s="189">
        <f>3.22258+9.062468+30.545-E188</f>
        <v>33.844506000000003</v>
      </c>
      <c r="F201" s="76">
        <f t="shared" si="8"/>
        <v>6.9990740000000002</v>
      </c>
      <c r="G201" s="103">
        <f t="shared" si="9"/>
        <v>26.071750307463855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0</v>
      </c>
      <c r="E202" s="35">
        <f>SUM(E203:E204,E208)</f>
        <v>456.36785699999996</v>
      </c>
      <c r="F202" s="36">
        <f t="shared" si="8"/>
        <v>456.36785699999996</v>
      </c>
      <c r="G202" s="190" t="e">
        <f t="shared" si="9"/>
        <v>#DIV/0!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/>
      <c r="E203" s="153">
        <v>302.529</v>
      </c>
      <c r="F203" s="154">
        <f t="shared" si="8"/>
        <v>302.529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0</v>
      </c>
      <c r="E208" s="153">
        <f>3.298+150.540857</f>
        <v>153.83885699999999</v>
      </c>
      <c r="F208" s="24">
        <f t="shared" si="8"/>
        <v>153.83885699999999</v>
      </c>
      <c r="G208" s="127">
        <f>IFERROR(F208/D208*100,0)</f>
        <v>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502.79156599999999</v>
      </c>
      <c r="E209" s="180">
        <f>E210+E217</f>
        <v>424.47887699999995</v>
      </c>
      <c r="F209" s="146">
        <f t="shared" si="8"/>
        <v>-78.312689000000034</v>
      </c>
      <c r="G209" s="147">
        <f t="shared" si="9"/>
        <v>-15.575577295980345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502.79156599999999</v>
      </c>
      <c r="E210" s="193">
        <f>SUM(E211:E216)</f>
        <v>424.47887699999995</v>
      </c>
      <c r="F210" s="195">
        <f t="shared" si="8"/>
        <v>-78.312689000000034</v>
      </c>
      <c r="G210" s="275">
        <f t="shared" si="9"/>
        <v>-15.575577295980345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492.180566</v>
      </c>
      <c r="E212" s="102">
        <v>400.47949799999998</v>
      </c>
      <c r="F212" s="183">
        <f t="shared" si="8"/>
        <v>-91.701068000000021</v>
      </c>
      <c r="G212" s="103">
        <f t="shared" si="9"/>
        <v>-18.631590585801394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/>
      <c r="F213" s="196">
        <f t="shared" si="8"/>
        <v>0</v>
      </c>
      <c r="G213" s="296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10.611000000000001</v>
      </c>
      <c r="E214" s="102">
        <v>23.900379000000001</v>
      </c>
      <c r="F214" s="183">
        <f t="shared" si="8"/>
        <v>13.289379</v>
      </c>
      <c r="G214" s="103">
        <f t="shared" si="9"/>
        <v>125.24153237206673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>
        <v>9.9000000000000005E-2</v>
      </c>
      <c r="F216" s="154">
        <f t="shared" si="8"/>
        <v>9.9000000000000005E-2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1.044262</v>
      </c>
      <c r="E221" s="159">
        <f>E222+E223+E227+E228+E231+E232+E233</f>
        <v>35.399908000000003</v>
      </c>
      <c r="F221" s="181">
        <f t="shared" si="8"/>
        <v>34.355646</v>
      </c>
      <c r="G221" s="190">
        <f t="shared" si="9"/>
        <v>3289.945052103782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1.044262</v>
      </c>
      <c r="E222" s="153">
        <v>35.337763000000002</v>
      </c>
      <c r="F222" s="158">
        <f t="shared" si="8"/>
        <v>34.293500999999999</v>
      </c>
      <c r="G222" s="127">
        <f t="shared" si="9"/>
        <v>3283.9939593703493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7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6.2144999999999999E-2</v>
      </c>
      <c r="F233" s="154">
        <f t="shared" si="11"/>
        <v>6.2144999999999999E-2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8.5</v>
      </c>
      <c r="E234" s="36">
        <f>SUM(E235:E240)</f>
        <v>17</v>
      </c>
      <c r="F234" s="198">
        <f t="shared" si="11"/>
        <v>8.5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0</v>
      </c>
      <c r="F235" s="154">
        <f t="shared" si="11"/>
        <v>0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/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>
        <v>8.5</v>
      </c>
      <c r="E240" s="153">
        <v>17</v>
      </c>
      <c r="F240" s="154">
        <f t="shared" si="11"/>
        <v>8.5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103.93533600000001</v>
      </c>
      <c r="E241" s="181">
        <f>E166-E184</f>
        <v>184.90919649999998</v>
      </c>
      <c r="F241" s="198">
        <f t="shared" si="11"/>
        <v>80.973860499999972</v>
      </c>
      <c r="G241" s="199">
        <f t="shared" ref="G241:G251" si="12">F241/D241*100</f>
        <v>77.90792199873195</v>
      </c>
      <c r="H241" s="182"/>
      <c r="I241" s="4"/>
    </row>
    <row r="242" spans="1:9" s="10" customFormat="1" x14ac:dyDescent="0.25">
      <c r="A242" s="144" t="s">
        <v>376</v>
      </c>
      <c r="B242" s="276" t="s">
        <v>377</v>
      </c>
      <c r="C242" s="82" t="s">
        <v>22</v>
      </c>
      <c r="D242" s="180">
        <f>D202-D209</f>
        <v>-502.79156599999999</v>
      </c>
      <c r="E242" s="181">
        <f>E202-E209</f>
        <v>31.888980000000004</v>
      </c>
      <c r="F242" s="198">
        <f t="shared" si="11"/>
        <v>534.68054600000005</v>
      </c>
      <c r="G242" s="199">
        <f t="shared" si="12"/>
        <v>-106.34238562386706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-502.79156599999999</v>
      </c>
      <c r="E244" s="161">
        <f>E242</f>
        <v>31.888980000000004</v>
      </c>
      <c r="F244" s="201">
        <f t="shared" si="11"/>
        <v>534.68054600000005</v>
      </c>
      <c r="G244" s="127">
        <f t="shared" ref="G244" si="13">F244/D244*100</f>
        <v>-106.34238562386706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-7.4557380000000002</v>
      </c>
      <c r="E245" s="160">
        <f>E221-E234</f>
        <v>18.399908000000003</v>
      </c>
      <c r="F245" s="198">
        <f t="shared" si="11"/>
        <v>25.855646000000004</v>
      </c>
      <c r="G245" s="199">
        <f t="shared" si="12"/>
        <v>-346.78855399693498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-7.4557380000000002</v>
      </c>
      <c r="E247" s="200">
        <f t="shared" si="14"/>
        <v>18.399908000000003</v>
      </c>
      <c r="F247" s="200">
        <f t="shared" si="11"/>
        <v>25.855646000000004</v>
      </c>
      <c r="G247" s="127">
        <f t="shared" ref="G247" si="15">F247/D247*100</f>
        <v>-346.78855399693498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/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-406.31196799999998</v>
      </c>
      <c r="E249" s="204">
        <f>E248+E245+E242+E241</f>
        <v>235.19808449999999</v>
      </c>
      <c r="F249" s="198">
        <f t="shared" si="11"/>
        <v>641.51005250000003</v>
      </c>
      <c r="G249" s="199">
        <f t="shared" si="12"/>
        <v>-157.88608336045863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1410.6123229999998</v>
      </c>
      <c r="E250" s="205">
        <v>1571.6948130799999</v>
      </c>
      <c r="F250" s="160">
        <f t="shared" si="11"/>
        <v>161.08249008000007</v>
      </c>
      <c r="G250" s="190">
        <f t="shared" si="12"/>
        <v>11.419330985101574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1004.3003549999999</v>
      </c>
      <c r="E251" s="205">
        <f>E250+E249</f>
        <v>1806.89289758</v>
      </c>
      <c r="F251" s="206">
        <f t="shared" si="11"/>
        <v>802.5925425800001</v>
      </c>
      <c r="G251" s="207">
        <f t="shared" si="12"/>
        <v>79.915588855885673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2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2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2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2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2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2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2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2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2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2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2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2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16" t="s">
        <v>495</v>
      </c>
      <c r="B317" s="317"/>
      <c r="C317" s="317"/>
      <c r="D317" s="317"/>
      <c r="E317" s="317"/>
      <c r="F317" s="317"/>
      <c r="G317" s="317"/>
      <c r="H317" s="318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3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3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3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3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3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3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3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3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3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3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3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3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3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3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3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3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3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84.289298000000002</v>
      </c>
      <c r="E349" s="237">
        <f>E28-E63-E62-E56</f>
        <v>101.53418400000001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3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3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3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3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3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3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3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3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3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3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3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3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3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3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4">
        <v>200</v>
      </c>
      <c r="E366" s="260">
        <v>188</v>
      </c>
      <c r="F366" s="164">
        <v>0</v>
      </c>
      <c r="G366" s="298">
        <v>0</v>
      </c>
      <c r="H366" s="242"/>
    </row>
    <row r="367" spans="1:8" x14ac:dyDescent="0.25">
      <c r="A367" s="319" t="s">
        <v>591</v>
      </c>
      <c r="B367" s="320"/>
      <c r="C367" s="320"/>
      <c r="D367" s="320"/>
      <c r="E367" s="320"/>
      <c r="F367" s="320"/>
      <c r="G367" s="320"/>
      <c r="H367" s="321"/>
    </row>
    <row r="368" spans="1:8" ht="16.5" thickBot="1" x14ac:dyDescent="0.3">
      <c r="A368" s="319"/>
      <c r="B368" s="320"/>
      <c r="C368" s="320"/>
      <c r="D368" s="320"/>
      <c r="E368" s="320"/>
      <c r="F368" s="320"/>
      <c r="G368" s="320"/>
      <c r="H368" s="321"/>
    </row>
    <row r="369" spans="1:8" s="9" customFormat="1" ht="67.5" customHeight="1" x14ac:dyDescent="0.25">
      <c r="A369" s="322" t="s">
        <v>9</v>
      </c>
      <c r="B369" s="324" t="s">
        <v>10</v>
      </c>
      <c r="C369" s="326" t="s">
        <v>11</v>
      </c>
      <c r="D369" s="328" t="s">
        <v>699</v>
      </c>
      <c r="E369" s="329"/>
      <c r="F369" s="330" t="s">
        <v>12</v>
      </c>
      <c r="G369" s="329"/>
      <c r="H369" s="331" t="s">
        <v>13</v>
      </c>
    </row>
    <row r="370" spans="1:8" s="9" customFormat="1" ht="30" x14ac:dyDescent="0.25">
      <c r="A370" s="323"/>
      <c r="B370" s="325"/>
      <c r="C370" s="327"/>
      <c r="D370" s="33" t="s">
        <v>14</v>
      </c>
      <c r="E370" s="285" t="s">
        <v>15</v>
      </c>
      <c r="F370" s="32" t="s">
        <v>16</v>
      </c>
      <c r="G370" s="33" t="s">
        <v>17</v>
      </c>
      <c r="H370" s="332"/>
    </row>
    <row r="371" spans="1:8" ht="16.5" thickBot="1" x14ac:dyDescent="0.3">
      <c r="A371" s="286">
        <v>1</v>
      </c>
      <c r="B371" s="287">
        <v>2</v>
      </c>
      <c r="C371" s="288">
        <v>3</v>
      </c>
      <c r="D371" s="291">
        <v>4</v>
      </c>
      <c r="E371" s="289">
        <v>5</v>
      </c>
      <c r="F371" s="289">
        <v>6</v>
      </c>
      <c r="G371" s="289">
        <v>7</v>
      </c>
      <c r="H371" s="290">
        <v>8</v>
      </c>
    </row>
    <row r="372" spans="1:8" ht="18.75" customHeight="1" x14ac:dyDescent="0.25">
      <c r="A372" s="333" t="s">
        <v>592</v>
      </c>
      <c r="B372" s="334"/>
      <c r="C372" s="243" t="s">
        <v>22</v>
      </c>
      <c r="D372" s="204">
        <f t="shared" ref="D372:E372" si="17">D373+D430</f>
        <v>0</v>
      </c>
      <c r="E372" s="198">
        <f t="shared" si="17"/>
        <v>0</v>
      </c>
      <c r="F372" s="146">
        <f t="shared" ref="F372:F374" si="18">E372-D372</f>
        <v>0</v>
      </c>
      <c r="G372" s="147" t="e">
        <f t="shared" ref="G372:G373" si="19">F372/D372*100</f>
        <v>#DIV/0!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247">
        <f>D374+D398+D426</f>
        <v>0</v>
      </c>
      <c r="E373" s="248">
        <f t="shared" ref="E373" si="20">E374+E398+E426</f>
        <v>0</v>
      </c>
      <c r="F373" s="249">
        <f t="shared" si="18"/>
        <v>0</v>
      </c>
      <c r="G373" s="250" t="e">
        <f t="shared" si="19"/>
        <v>#DIV/0!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1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1"/>
      <c r="G375" s="33"/>
      <c r="H375" s="252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1"/>
      <c r="G376" s="33"/>
      <c r="H376" s="252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1"/>
      <c r="G377" s="33"/>
      <c r="H377" s="252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1"/>
      <c r="G378" s="33"/>
      <c r="H378" s="252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1"/>
      <c r="G379" s="33"/>
      <c r="H379" s="252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1"/>
      <c r="G380" s="33"/>
      <c r="H380" s="252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2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1"/>
      <c r="G382" s="33"/>
      <c r="H382" s="252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1"/>
      <c r="G383" s="33"/>
      <c r="H383" s="252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1"/>
      <c r="G384" s="33"/>
      <c r="H384" s="252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1"/>
      <c r="G385" s="33"/>
      <c r="H385" s="252"/>
    </row>
    <row r="386" spans="1:8" x14ac:dyDescent="0.25">
      <c r="A386" s="229" t="s">
        <v>613</v>
      </c>
      <c r="B386" s="229" t="s">
        <v>614</v>
      </c>
      <c r="C386" s="230" t="s">
        <v>22</v>
      </c>
      <c r="D386" s="253">
        <v>0</v>
      </c>
      <c r="E386" s="104">
        <v>0</v>
      </c>
      <c r="F386" s="104">
        <f t="shared" ref="F386" si="23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1"/>
      <c r="G387" s="33"/>
      <c r="H387" s="252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1"/>
      <c r="G388" s="33"/>
      <c r="H388" s="252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1"/>
      <c r="G389" s="33"/>
      <c r="H389" s="252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1"/>
      <c r="G390" s="33"/>
      <c r="H390" s="252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1"/>
      <c r="G391" s="33"/>
      <c r="H391" s="252"/>
    </row>
    <row r="392" spans="1:8" x14ac:dyDescent="0.25">
      <c r="A392" s="46" t="s">
        <v>622</v>
      </c>
      <c r="B392" s="254" t="s">
        <v>48</v>
      </c>
      <c r="C392" s="48" t="s">
        <v>22</v>
      </c>
      <c r="D392" s="161">
        <v>0</v>
      </c>
      <c r="E392" s="153">
        <v>0</v>
      </c>
      <c r="F392" s="251"/>
      <c r="G392" s="33"/>
      <c r="H392" s="252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2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2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2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2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2"/>
    </row>
    <row r="398" spans="1:8" x14ac:dyDescent="0.25">
      <c r="A398" s="245" t="s">
        <v>31</v>
      </c>
      <c r="B398" s="245" t="s">
        <v>628</v>
      </c>
      <c r="C398" s="246" t="s">
        <v>22</v>
      </c>
      <c r="D398" s="305">
        <f>D399+D413</f>
        <v>0</v>
      </c>
      <c r="E398" s="306">
        <f>E399+E413</f>
        <v>0</v>
      </c>
      <c r="F398" s="249">
        <f t="shared" ref="F398:F399" si="24">E398-D398</f>
        <v>0</v>
      </c>
      <c r="G398" s="250" t="e">
        <f t="shared" ref="G398" si="25">F398/D398*100</f>
        <v>#DIV/0!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7">
        <f>D400+D401+D402+D404+D405+D406+D407+D408+D409+D410+D411</f>
        <v>0</v>
      </c>
      <c r="E399" s="308">
        <f>E400+E401+E402+E404+E405+E406+E407+E408+E409+E410+E411</f>
        <v>0</v>
      </c>
      <c r="F399" s="76">
        <f t="shared" si="24"/>
        <v>0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1"/>
      <c r="G400" s="33"/>
      <c r="H400" s="252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1"/>
      <c r="G401" s="33"/>
      <c r="H401" s="252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1"/>
      <c r="G402" s="33"/>
      <c r="H402" s="252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1"/>
      <c r="G403" s="33"/>
      <c r="H403" s="252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1"/>
      <c r="G404" s="33"/>
      <c r="H404" s="252"/>
    </row>
    <row r="405" spans="1:8" x14ac:dyDescent="0.25">
      <c r="A405" s="229" t="s">
        <v>637</v>
      </c>
      <c r="B405" s="229" t="s">
        <v>414</v>
      </c>
      <c r="C405" s="230" t="s">
        <v>22</v>
      </c>
      <c r="D405" s="309">
        <v>0</v>
      </c>
      <c r="E405" s="309">
        <v>0</v>
      </c>
      <c r="F405" s="189">
        <f t="shared" ref="F405" si="26">E405-D405</f>
        <v>0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1"/>
      <c r="G406" s="33"/>
      <c r="H406" s="252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1"/>
      <c r="G407" s="33"/>
      <c r="H407" s="252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1"/>
      <c r="G408" s="33"/>
      <c r="H408" s="252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1"/>
      <c r="G409" s="33"/>
      <c r="H409" s="252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1"/>
      <c r="G410" s="33"/>
      <c r="H410" s="252"/>
    </row>
    <row r="411" spans="1:8" x14ac:dyDescent="0.25">
      <c r="A411" s="46" t="s">
        <v>643</v>
      </c>
      <c r="B411" s="254" t="s">
        <v>48</v>
      </c>
      <c r="C411" s="48" t="s">
        <v>22</v>
      </c>
      <c r="D411" s="161">
        <v>0</v>
      </c>
      <c r="E411" s="153">
        <v>0</v>
      </c>
      <c r="F411" s="251"/>
      <c r="G411" s="33"/>
      <c r="H411" s="252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2"/>
    </row>
    <row r="413" spans="1:8" x14ac:dyDescent="0.25">
      <c r="A413" s="245" t="s">
        <v>646</v>
      </c>
      <c r="B413" s="245" t="s">
        <v>647</v>
      </c>
      <c r="C413" s="246" t="s">
        <v>22</v>
      </c>
      <c r="D413" s="310">
        <f>D419</f>
        <v>0</v>
      </c>
      <c r="E413" s="306">
        <f>E419</f>
        <v>0</v>
      </c>
      <c r="F413" s="248">
        <f t="shared" ref="F413" si="27">E413-D413</f>
        <v>0</v>
      </c>
      <c r="G413" s="255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2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2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2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2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2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1">
        <v>0</v>
      </c>
      <c r="E419" s="309">
        <v>0</v>
      </c>
      <c r="F419" s="102">
        <f t="shared" ref="F419" si="28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2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2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2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2"/>
    </row>
    <row r="424" spans="1:10" x14ac:dyDescent="0.25">
      <c r="A424" s="46" t="s">
        <v>658</v>
      </c>
      <c r="B424" s="254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2"/>
    </row>
    <row r="425" spans="1:10" x14ac:dyDescent="0.25">
      <c r="A425" s="46" t="s">
        <v>659</v>
      </c>
      <c r="B425" s="254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2"/>
    </row>
    <row r="426" spans="1:10" x14ac:dyDescent="0.25">
      <c r="A426" s="229" t="s">
        <v>33</v>
      </c>
      <c r="B426" s="229" t="s">
        <v>660</v>
      </c>
      <c r="C426" s="230" t="s">
        <v>22</v>
      </c>
      <c r="D426" s="126"/>
      <c r="E426" s="102"/>
      <c r="F426" s="189">
        <f t="shared" ref="F426" si="29">E426-D426</f>
        <v>0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2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2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2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6">
        <v>0</v>
      </c>
      <c r="E430" s="248">
        <f t="shared" ref="E430" si="30">E440</f>
        <v>0</v>
      </c>
      <c r="F430" s="248">
        <f t="shared" ref="F430" si="31">E430-D430</f>
        <v>0</v>
      </c>
      <c r="G430" s="255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2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2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2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2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2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2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1"/>
      <c r="G437" s="33"/>
      <c r="H437" s="252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1"/>
      <c r="G438" s="33"/>
      <c r="H438" s="252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1"/>
      <c r="G439" s="33"/>
      <c r="H439" s="252"/>
    </row>
    <row r="440" spans="1:8" x14ac:dyDescent="0.25">
      <c r="A440" s="229" t="s">
        <v>61</v>
      </c>
      <c r="B440" s="229" t="s">
        <v>676</v>
      </c>
      <c r="C440" s="230" t="s">
        <v>22</v>
      </c>
      <c r="D440" s="257">
        <v>0</v>
      </c>
      <c r="E440" s="102">
        <v>0</v>
      </c>
      <c r="F440" s="104">
        <f t="shared" ref="F440" si="32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8" t="s">
        <v>677</v>
      </c>
      <c r="C441" s="48" t="s">
        <v>22</v>
      </c>
      <c r="D441" s="259"/>
      <c r="E441" s="260"/>
      <c r="F441" s="260"/>
      <c r="G441" s="299"/>
      <c r="H441" s="261"/>
    </row>
    <row r="442" spans="1:8" x14ac:dyDescent="0.25">
      <c r="A442" s="168" t="s">
        <v>120</v>
      </c>
      <c r="B442" s="169" t="s">
        <v>113</v>
      </c>
      <c r="C442" s="262" t="s">
        <v>229</v>
      </c>
      <c r="D442" s="263">
        <v>0</v>
      </c>
      <c r="E442" s="264">
        <v>0</v>
      </c>
      <c r="F442" s="265"/>
      <c r="G442" s="300"/>
      <c r="H442" s="266"/>
    </row>
    <row r="443" spans="1:8" ht="30" x14ac:dyDescent="0.25">
      <c r="A443" s="267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8"/>
      <c r="G443" s="301"/>
      <c r="H443" s="269"/>
    </row>
    <row r="444" spans="1:8" x14ac:dyDescent="0.25">
      <c r="A444" s="267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8"/>
      <c r="G444" s="301"/>
      <c r="H444" s="269"/>
    </row>
    <row r="445" spans="1:8" x14ac:dyDescent="0.25">
      <c r="A445" s="267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8"/>
      <c r="G445" s="301"/>
      <c r="H445" s="269"/>
    </row>
    <row r="446" spans="1:8" x14ac:dyDescent="0.25">
      <c r="A446" s="267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8"/>
      <c r="G446" s="301"/>
      <c r="H446" s="269"/>
    </row>
    <row r="447" spans="1:8" ht="30" x14ac:dyDescent="0.25">
      <c r="A447" s="267" t="s">
        <v>126</v>
      </c>
      <c r="B447" s="157" t="s">
        <v>683</v>
      </c>
      <c r="C447" s="270" t="s">
        <v>229</v>
      </c>
      <c r="D447" s="161">
        <v>0</v>
      </c>
      <c r="E447" s="153">
        <v>0</v>
      </c>
      <c r="F447" s="268"/>
      <c r="G447" s="301"/>
      <c r="H447" s="269"/>
    </row>
    <row r="448" spans="1:8" x14ac:dyDescent="0.25">
      <c r="A448" s="267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8"/>
      <c r="G448" s="301"/>
      <c r="H448" s="269"/>
    </row>
    <row r="449" spans="1:8" x14ac:dyDescent="0.25">
      <c r="A449" s="267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8"/>
      <c r="G449" s="301"/>
      <c r="H449" s="269"/>
    </row>
    <row r="450" spans="1:8" ht="16.5" thickBot="1" x14ac:dyDescent="0.3">
      <c r="A450" s="271" t="s">
        <v>688</v>
      </c>
      <c r="B450" s="272" t="s">
        <v>689</v>
      </c>
      <c r="C450" s="179" t="s">
        <v>22</v>
      </c>
      <c r="D450" s="163">
        <v>0</v>
      </c>
      <c r="E450" s="164">
        <v>0</v>
      </c>
      <c r="F450" s="273"/>
      <c r="G450" s="302"/>
      <c r="H450" s="274"/>
    </row>
    <row r="451" spans="1:8" x14ac:dyDescent="0.25">
      <c r="A451" s="16"/>
      <c r="B451" s="17"/>
      <c r="C451" s="18"/>
      <c r="D451" s="39"/>
      <c r="E451" s="40"/>
      <c r="F451" s="40"/>
      <c r="G451" s="303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3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3"/>
      <c r="H453" s="19"/>
    </row>
    <row r="454" spans="1:8" x14ac:dyDescent="0.25">
      <c r="A454" s="335" t="s">
        <v>691</v>
      </c>
      <c r="B454" s="335"/>
      <c r="C454" s="335"/>
      <c r="D454" s="335"/>
      <c r="E454" s="335"/>
      <c r="F454" s="335"/>
      <c r="G454" s="335"/>
      <c r="H454" s="335"/>
    </row>
    <row r="455" spans="1:8" x14ac:dyDescent="0.25">
      <c r="A455" s="335" t="s">
        <v>692</v>
      </c>
      <c r="B455" s="335"/>
      <c r="C455" s="335"/>
      <c r="D455" s="335"/>
      <c r="E455" s="335"/>
      <c r="F455" s="335"/>
      <c r="G455" s="335"/>
      <c r="H455" s="335"/>
    </row>
    <row r="456" spans="1:8" x14ac:dyDescent="0.25">
      <c r="A456" s="335" t="s">
        <v>693</v>
      </c>
      <c r="B456" s="335"/>
      <c r="C456" s="335"/>
      <c r="D456" s="335"/>
      <c r="E456" s="335"/>
      <c r="F456" s="335"/>
      <c r="G456" s="335"/>
      <c r="H456" s="335"/>
    </row>
    <row r="457" spans="1:8" x14ac:dyDescent="0.25">
      <c r="A457" s="336" t="s">
        <v>694</v>
      </c>
      <c r="B457" s="336"/>
      <c r="C457" s="336"/>
      <c r="D457" s="336"/>
      <c r="E457" s="336"/>
      <c r="F457" s="336"/>
      <c r="G457" s="336"/>
      <c r="H457" s="336"/>
    </row>
    <row r="458" spans="1:8" x14ac:dyDescent="0.25">
      <c r="A458" s="312" t="s">
        <v>695</v>
      </c>
      <c r="B458" s="312"/>
      <c r="C458" s="312"/>
      <c r="D458" s="312"/>
      <c r="E458" s="312"/>
      <c r="F458" s="312"/>
      <c r="G458" s="312"/>
      <c r="H458" s="312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2024-11-18T13:35:13Z</dcterms:modified>
</cp:coreProperties>
</file>