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3ABE9B82-C72D-4C49-AA30-DA238CA49B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10" i="1" l="1"/>
  <c r="AS17" i="1" l="1"/>
  <c r="AS18" i="1" l="1"/>
  <c r="AF15" i="1"/>
  <c r="E12" i="1"/>
  <c r="T12" i="1" s="1"/>
  <c r="E11" i="1"/>
  <c r="F11" i="1" s="1"/>
  <c r="AM10" i="1"/>
  <c r="AJ10" i="1"/>
  <c r="AG10" i="1"/>
  <c r="AG11" i="1" s="1"/>
  <c r="E10" i="1"/>
  <c r="H10" i="1" s="1"/>
  <c r="AM9" i="1"/>
  <c r="AJ9" i="1"/>
  <c r="E9" i="1"/>
  <c r="AD9" i="1" s="1"/>
  <c r="AM8" i="1"/>
  <c r="AJ8" i="1"/>
  <c r="E8" i="1"/>
  <c r="H8" i="1" s="1"/>
  <c r="AM7" i="1"/>
  <c r="AJ7" i="1"/>
  <c r="E7" i="1"/>
  <c r="S7" i="1" s="1"/>
  <c r="AO9" i="1" l="1"/>
  <c r="AO7" i="1"/>
  <c r="S8" i="1"/>
  <c r="AD12" i="1"/>
  <c r="H9" i="1"/>
  <c r="AG12" i="1"/>
  <c r="AO8" i="1"/>
  <c r="R9" i="1"/>
  <c r="AO10" i="1"/>
  <c r="F12" i="1"/>
  <c r="R8" i="1"/>
  <c r="R10" i="1"/>
  <c r="H12" i="1"/>
  <c r="N8" i="1"/>
  <c r="O8" i="1"/>
  <c r="O10" i="1"/>
  <c r="N10" i="1"/>
  <c r="AD7" i="1"/>
  <c r="H7" i="1"/>
  <c r="S10" i="1"/>
  <c r="AD11" i="1"/>
  <c r="R7" i="1"/>
  <c r="U8" i="1"/>
  <c r="AD8" i="1"/>
  <c r="O9" i="1"/>
  <c r="S9" i="1"/>
  <c r="F10" i="1"/>
  <c r="K4" i="1" s="1"/>
  <c r="U10" i="1"/>
  <c r="AD10" i="1"/>
  <c r="H11" i="1"/>
  <c r="E13" i="1"/>
  <c r="E14" i="1" s="1"/>
  <c r="E15" i="1" s="1"/>
  <c r="U7" i="1"/>
  <c r="T11" i="1"/>
  <c r="U9" i="1"/>
  <c r="N9" i="1" l="1"/>
  <c r="P9" i="1" s="1"/>
  <c r="Q9" i="1" s="1"/>
  <c r="L4" i="1"/>
  <c r="P10" i="1"/>
  <c r="Q10" i="1" s="1"/>
  <c r="P8" i="1"/>
  <c r="Q8" i="1" s="1"/>
  <c r="R15" i="1"/>
  <c r="V8" i="1"/>
  <c r="X8" i="1"/>
  <c r="W8" i="1"/>
  <c r="U13" i="1"/>
  <c r="W7" i="1"/>
  <c r="W14" i="1" s="1"/>
  <c r="W15" i="1" s="1"/>
  <c r="V7" i="1"/>
  <c r="V14" i="1" s="1"/>
  <c r="V15" i="1" s="1"/>
  <c r="V10" i="1"/>
  <c r="X10" i="1"/>
  <c r="W10" i="1"/>
  <c r="O7" i="1"/>
  <c r="N7" i="1"/>
  <c r="H5" i="1"/>
  <c r="J12" i="1" s="1"/>
  <c r="W9" i="1"/>
  <c r="X9" i="1"/>
  <c r="V9" i="1"/>
  <c r="J11" i="1"/>
  <c r="O5" i="1" l="1"/>
  <c r="P7" i="1"/>
  <c r="Q7" i="1" s="1"/>
  <c r="X7" i="1"/>
  <c r="X15" i="1" s="1"/>
  <c r="U14" i="1"/>
  <c r="U15" i="1" s="1"/>
  <c r="N5" i="1"/>
  <c r="P15" i="1" l="1"/>
  <c r="P16" i="1" s="1"/>
</calcChain>
</file>

<file path=xl/sharedStrings.xml><?xml version="1.0" encoding="utf-8"?>
<sst xmlns="http://schemas.openxmlformats.org/spreadsheetml/2006/main" count="39" uniqueCount="30">
  <si>
    <t>СВЕДЕНИЯ</t>
  </si>
  <si>
    <t>№
п/п</t>
  </si>
  <si>
    <t>Наименование работ и затрат.</t>
  </si>
  <si>
    <t>Ед.изм.</t>
  </si>
  <si>
    <t>Кол-во</t>
  </si>
  <si>
    <t xml:space="preserve">Стоимость,
  тыс. рублей 
</t>
  </si>
  <si>
    <t>Ст-ть ПИР с НДС</t>
  </si>
  <si>
    <t>Ст-ть изысканий</t>
  </si>
  <si>
    <t>Ст-ть экспертизы</t>
  </si>
  <si>
    <t>Ст-ть ПИР+изыскания+экспертиза</t>
  </si>
  <si>
    <t>Стадия П</t>
  </si>
  <si>
    <t>Стадия Р</t>
  </si>
  <si>
    <t>Договорная цена</t>
  </si>
  <si>
    <t>Усл.ед.</t>
  </si>
  <si>
    <t>Изыскания</t>
  </si>
  <si>
    <t>Экспертиза</t>
  </si>
  <si>
    <t>531,344,06</t>
  </si>
  <si>
    <t>ИТОГО :</t>
  </si>
  <si>
    <t>НДС 18%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</si>
  <si>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</si>
  <si>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</si>
  <si>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ИТОГО:</t>
  </si>
  <si>
    <t>НДС:</t>
  </si>
  <si>
    <t>ВСЕГО:</t>
  </si>
  <si>
    <t>Ст-ть, тыс.руб.</t>
  </si>
  <si>
    <t>Достоверность определения сметной стоимости</t>
  </si>
  <si>
    <t>Государственная экспертиза проектной документации</t>
  </si>
  <si>
    <t>Проектные работы</t>
  </si>
  <si>
    <t>о начальной (максимальной ) цене  единицы работ на проектирование объекта :</t>
  </si>
  <si>
    <t xml:space="preserve">второго  этапа АСУД ЦУС объекта :"Строительство зданий ,сооружений, объектов инженерной инфраструктуры 2 пускового комплекса II очереди на территории особой экономической зоны промышленно-производственного типа  в Грязинском районе Липецкой области .Автоматизированная система управления и диспетчеризация ОЭЗ ( I и II очередь)"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</si>
</sst>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#,##0.000"/>
    <numFmt numFmtId="166" formatCode="0.00000"/>
    <numFmt numFmtId="167" formatCode="#,##0.0000000"/>
    <numFmt numFmtId="168" formatCode="#,##0.0000"/>
  </numFmts>
  <fonts count="21" x14ac:knownFonts="1">
    <font>
      <sz val="11"/>
      <color theme="1"/>
      <name val="Calibri"/>
      <family val="2"/>
      <scheme val="minor"/>
    </font>
    <font>
      <sz val="7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left" vertical="top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4">
      <alignment horizontal="center" vertical="center"/>
    </xf>
    <xf numFmtId="0" fontId="1" fillId="0" borderId="0">
      <alignment horizontal="right" vertical="top"/>
    </xf>
  </cellStyleXfs>
  <cellXfs count="9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2" xfId="6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center" vertical="center"/>
    </xf>
    <xf numFmtId="49" fontId="12" fillId="2" borderId="2" xfId="0" applyNumberFormat="1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11" fillId="2" borderId="3" xfId="6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4" fontId="11" fillId="2" borderId="3" xfId="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/>
    </xf>
    <xf numFmtId="167" fontId="3" fillId="4" borderId="2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0" borderId="2" xfId="7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/>
    <xf numFmtId="2" fontId="15" fillId="2" borderId="0" xfId="0" applyNumberFormat="1" applyFont="1" applyFill="1" applyAlignment="1">
      <alignment horizontal="center" vertical="center"/>
    </xf>
    <xf numFmtId="168" fontId="15" fillId="4" borderId="2" xfId="0" applyNumberFormat="1" applyFont="1" applyFill="1" applyBorder="1"/>
    <xf numFmtId="164" fontId="15" fillId="4" borderId="2" xfId="0" applyNumberFormat="1" applyFont="1" applyFill="1" applyBorder="1"/>
    <xf numFmtId="165" fontId="15" fillId="0" borderId="0" xfId="0" applyNumberFormat="1" applyFont="1"/>
    <xf numFmtId="0" fontId="15" fillId="0" borderId="0" xfId="0" applyFont="1"/>
    <xf numFmtId="4" fontId="15" fillId="3" borderId="0" xfId="0" applyNumberFormat="1" applyFont="1" applyFill="1"/>
    <xf numFmtId="166" fontId="15" fillId="0" borderId="0" xfId="0" applyNumberFormat="1" applyFont="1"/>
    <xf numFmtId="0" fontId="15" fillId="3" borderId="0" xfId="0" applyFont="1" applyFill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0" fontId="17" fillId="0" borderId="0" xfId="0" applyFont="1"/>
    <xf numFmtId="0" fontId="3" fillId="3" borderId="0" xfId="0" applyFont="1" applyFill="1"/>
    <xf numFmtId="0" fontId="18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3" fillId="0" borderId="2" xfId="0" applyFont="1" applyBorder="1"/>
    <xf numFmtId="0" fontId="3" fillId="3" borderId="2" xfId="0" applyFont="1" applyFill="1" applyBorder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4" fillId="0" borderId="2" xfId="2" quotePrefix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2" xfId="3" quotePrefix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quotePrefix="1" applyFont="1" applyFill="1" applyBorder="1" applyAlignment="1">
      <alignment horizontal="center" vertical="center" wrapText="1"/>
    </xf>
    <xf numFmtId="0" fontId="4" fillId="2" borderId="5" xfId="3" quotePrefix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wrapText="1"/>
    </xf>
  </cellXfs>
  <cellStyles count="8">
    <cellStyle name="S0" xfId="1" xr:uid="{00000000-0005-0000-0000-000000000000}"/>
    <cellStyle name="S12" xfId="3" xr:uid="{00000000-0005-0000-0000-000001000000}"/>
    <cellStyle name="S14" xfId="2" xr:uid="{00000000-0005-0000-0000-000002000000}"/>
    <cellStyle name="S16" xfId="4" xr:uid="{00000000-0005-0000-0000-000003000000}"/>
    <cellStyle name="S17" xfId="5" xr:uid="{00000000-0005-0000-0000-000004000000}"/>
    <cellStyle name="S18" xfId="6" xr:uid="{00000000-0005-0000-0000-000005000000}"/>
    <cellStyle name="S22" xfId="7" xr:uid="{00000000-0005-0000-0000-000006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_&#1087;&#1088;&#1077;&#1076;&#1087;&#1088;&#1080;&#1103;&#1090;&#1080;&#1103;/&#1059;&#1050;&#1057;-&#1057;&#1084;&#1077;&#1090;&#1085;&#1099;&#1081;_&#1086;&#1090;&#1076;&#1077;&#1083;/&#1058;&#1072;&#1088;&#1072;&#1085;&#1094;&#1077;&#1074;&#1072;/&#1056;&#1072;&#1089;&#1095;&#1077;&#1090;%20&#1055;&#1048;&#1056;/&#1045;&#1083;&#1077;&#1094;/&#1045;&#1083;&#1077;&#1094;%20%20&#1101;&#1090;&#1072;&#1087;%202%20(2.1)/&#1045;&#1083;&#1077;&#1094;%20&#1101;&#1090;&#1072;&#1087;%202%20(%202.1)-&#1055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еодезия (2)"/>
      <sheetName val="30.10.2018  стадия П  (3)"/>
      <sheetName val="Лист4"/>
      <sheetName val="30.10.2018  стадия П  (2)"/>
      <sheetName val="30.10.2018  стадия П "/>
      <sheetName val="16.02 обоснование (2)"/>
      <sheetName val="Лист3"/>
      <sheetName val="Лист5"/>
      <sheetName val="геология"/>
      <sheetName val="геодези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1656.3179700000001</v>
          </cell>
        </row>
        <row r="32">
          <cell r="E32">
            <v>490.12510000000003</v>
          </cell>
        </row>
        <row r="36">
          <cell r="E36">
            <v>528.90768000000014</v>
          </cell>
        </row>
        <row r="58">
          <cell r="E58">
            <v>211.47019449999999</v>
          </cell>
        </row>
        <row r="60">
          <cell r="E60">
            <v>32.662623000000004</v>
          </cell>
        </row>
        <row r="64">
          <cell r="E64">
            <v>7.3556682000000002</v>
          </cell>
        </row>
        <row r="67">
          <cell r="E67">
            <v>466.66769833649994</v>
          </cell>
        </row>
        <row r="71">
          <cell r="E71">
            <v>689.22980390616112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3"/>
  <sheetViews>
    <sheetView tabSelected="1" workbookViewId="0">
      <selection activeCell="AX9" sqref="AX9"/>
    </sheetView>
  </sheetViews>
  <sheetFormatPr defaultRowHeight="15" outlineLevelCol="1" x14ac:dyDescent="0.25"/>
  <cols>
    <col min="1" max="1" width="8.42578125" style="2" customWidth="1"/>
    <col min="2" max="2" width="59.85546875" style="2" customWidth="1"/>
    <col min="3" max="3" width="13.140625" style="2" hidden="1" customWidth="1"/>
    <col min="4" max="4" width="11.7109375" style="2" hidden="1" customWidth="1"/>
    <col min="5" max="5" width="24.42578125" style="1" hidden="1" customWidth="1"/>
    <col min="6" max="6" width="9.140625" style="2" hidden="1" customWidth="1" outlineLevel="1"/>
    <col min="7" max="7" width="9.140625" style="2" hidden="1" customWidth="1" outlineLevel="1" collapsed="1"/>
    <col min="8" max="15" width="9.140625" style="2" hidden="1" customWidth="1" outlineLevel="1"/>
    <col min="16" max="16" width="36" style="2" hidden="1" customWidth="1" outlineLevel="1"/>
    <col min="17" max="17" width="17.85546875" style="2" hidden="1" customWidth="1" outlineLevel="1"/>
    <col min="18" max="20" width="9.140625" style="2" hidden="1" customWidth="1" outlineLevel="1"/>
    <col min="21" max="21" width="25.7109375" style="2" hidden="1" customWidth="1" collapsed="1"/>
    <col min="22" max="22" width="14.140625" style="2" hidden="1" customWidth="1"/>
    <col min="23" max="23" width="14.7109375" style="2" hidden="1" customWidth="1"/>
    <col min="24" max="24" width="19.28515625" style="2" hidden="1" customWidth="1"/>
    <col min="25" max="25" width="9.140625" style="2" hidden="1" customWidth="1"/>
    <col min="26" max="26" width="14" style="66" hidden="1" customWidth="1"/>
    <col min="27" max="27" width="9.140625" style="2" hidden="1" customWidth="1"/>
    <col min="28" max="29" width="0" style="2" hidden="1" customWidth="1"/>
    <col min="30" max="30" width="16.7109375" style="2" hidden="1" customWidth="1"/>
    <col min="31" max="31" width="0" style="2" hidden="1" customWidth="1"/>
    <col min="32" max="32" width="22.140625" style="2" hidden="1" customWidth="1"/>
    <col min="33" max="33" width="10.42578125" style="2" hidden="1" customWidth="1"/>
    <col min="34" max="34" width="0" style="2" hidden="1" customWidth="1"/>
    <col min="35" max="35" width="20" style="2" hidden="1" customWidth="1"/>
    <col min="36" max="36" width="0" style="66" hidden="1" customWidth="1"/>
    <col min="37" max="38" width="0" style="2" hidden="1" customWidth="1"/>
    <col min="39" max="39" width="0" style="66" hidden="1" customWidth="1"/>
    <col min="40" max="40" width="0" style="2" hidden="1" customWidth="1"/>
    <col min="41" max="41" width="10.42578125" style="2" hidden="1" customWidth="1"/>
    <col min="42" max="44" width="0" style="2" hidden="1" customWidth="1"/>
    <col min="45" max="45" width="15.7109375" style="2" customWidth="1"/>
    <col min="46" max="235" width="9.140625" style="2"/>
    <col min="236" max="236" width="8.42578125" style="2" customWidth="1"/>
    <col min="237" max="237" width="63.5703125" style="2" customWidth="1"/>
    <col min="238" max="238" width="24.42578125" style="2" customWidth="1"/>
    <col min="239" max="239" width="15" style="2" customWidth="1"/>
    <col min="240" max="241" width="11" style="2" bestFit="1" customWidth="1"/>
    <col min="242" max="242" width="9.140625" style="2"/>
    <col min="243" max="243" width="10" style="2" bestFit="1" customWidth="1"/>
    <col min="244" max="491" width="9.140625" style="2"/>
    <col min="492" max="492" width="8.42578125" style="2" customWidth="1"/>
    <col min="493" max="493" width="63.5703125" style="2" customWidth="1"/>
    <col min="494" max="494" width="24.42578125" style="2" customWidth="1"/>
    <col min="495" max="495" width="15" style="2" customWidth="1"/>
    <col min="496" max="497" width="11" style="2" bestFit="1" customWidth="1"/>
    <col min="498" max="498" width="9.140625" style="2"/>
    <col min="499" max="499" width="10" style="2" bestFit="1" customWidth="1"/>
    <col min="500" max="747" width="9.140625" style="2"/>
    <col min="748" max="748" width="8.42578125" style="2" customWidth="1"/>
    <col min="749" max="749" width="63.5703125" style="2" customWidth="1"/>
    <col min="750" max="750" width="24.42578125" style="2" customWidth="1"/>
    <col min="751" max="751" width="15" style="2" customWidth="1"/>
    <col min="752" max="753" width="11" style="2" bestFit="1" customWidth="1"/>
    <col min="754" max="754" width="9.140625" style="2"/>
    <col min="755" max="755" width="10" style="2" bestFit="1" customWidth="1"/>
    <col min="756" max="1003" width="9.140625" style="2"/>
    <col min="1004" max="1004" width="8.42578125" style="2" customWidth="1"/>
    <col min="1005" max="1005" width="63.5703125" style="2" customWidth="1"/>
    <col min="1006" max="1006" width="24.42578125" style="2" customWidth="1"/>
    <col min="1007" max="1007" width="15" style="2" customWidth="1"/>
    <col min="1008" max="1009" width="11" style="2" bestFit="1" customWidth="1"/>
    <col min="1010" max="1010" width="9.140625" style="2"/>
    <col min="1011" max="1011" width="10" style="2" bestFit="1" customWidth="1"/>
    <col min="1012" max="1259" width="9.140625" style="2"/>
    <col min="1260" max="1260" width="8.42578125" style="2" customWidth="1"/>
    <col min="1261" max="1261" width="63.5703125" style="2" customWidth="1"/>
    <col min="1262" max="1262" width="24.42578125" style="2" customWidth="1"/>
    <col min="1263" max="1263" width="15" style="2" customWidth="1"/>
    <col min="1264" max="1265" width="11" style="2" bestFit="1" customWidth="1"/>
    <col min="1266" max="1266" width="9.140625" style="2"/>
    <col min="1267" max="1267" width="10" style="2" bestFit="1" customWidth="1"/>
    <col min="1268" max="1515" width="9.140625" style="2"/>
    <col min="1516" max="1516" width="8.42578125" style="2" customWidth="1"/>
    <col min="1517" max="1517" width="63.5703125" style="2" customWidth="1"/>
    <col min="1518" max="1518" width="24.42578125" style="2" customWidth="1"/>
    <col min="1519" max="1519" width="15" style="2" customWidth="1"/>
    <col min="1520" max="1521" width="11" style="2" bestFit="1" customWidth="1"/>
    <col min="1522" max="1522" width="9.140625" style="2"/>
    <col min="1523" max="1523" width="10" style="2" bestFit="1" customWidth="1"/>
    <col min="1524" max="1771" width="9.140625" style="2"/>
    <col min="1772" max="1772" width="8.42578125" style="2" customWidth="1"/>
    <col min="1773" max="1773" width="63.5703125" style="2" customWidth="1"/>
    <col min="1774" max="1774" width="24.42578125" style="2" customWidth="1"/>
    <col min="1775" max="1775" width="15" style="2" customWidth="1"/>
    <col min="1776" max="1777" width="11" style="2" bestFit="1" customWidth="1"/>
    <col min="1778" max="1778" width="9.140625" style="2"/>
    <col min="1779" max="1779" width="10" style="2" bestFit="1" customWidth="1"/>
    <col min="1780" max="2027" width="9.140625" style="2"/>
    <col min="2028" max="2028" width="8.42578125" style="2" customWidth="1"/>
    <col min="2029" max="2029" width="63.5703125" style="2" customWidth="1"/>
    <col min="2030" max="2030" width="24.42578125" style="2" customWidth="1"/>
    <col min="2031" max="2031" width="15" style="2" customWidth="1"/>
    <col min="2032" max="2033" width="11" style="2" bestFit="1" customWidth="1"/>
    <col min="2034" max="2034" width="9.140625" style="2"/>
    <col min="2035" max="2035" width="10" style="2" bestFit="1" customWidth="1"/>
    <col min="2036" max="2283" width="9.140625" style="2"/>
    <col min="2284" max="2284" width="8.42578125" style="2" customWidth="1"/>
    <col min="2285" max="2285" width="63.5703125" style="2" customWidth="1"/>
    <col min="2286" max="2286" width="24.42578125" style="2" customWidth="1"/>
    <col min="2287" max="2287" width="15" style="2" customWidth="1"/>
    <col min="2288" max="2289" width="11" style="2" bestFit="1" customWidth="1"/>
    <col min="2290" max="2290" width="9.140625" style="2"/>
    <col min="2291" max="2291" width="10" style="2" bestFit="1" customWidth="1"/>
    <col min="2292" max="2539" width="9.140625" style="2"/>
    <col min="2540" max="2540" width="8.42578125" style="2" customWidth="1"/>
    <col min="2541" max="2541" width="63.5703125" style="2" customWidth="1"/>
    <col min="2542" max="2542" width="24.42578125" style="2" customWidth="1"/>
    <col min="2543" max="2543" width="15" style="2" customWidth="1"/>
    <col min="2544" max="2545" width="11" style="2" bestFit="1" customWidth="1"/>
    <col min="2546" max="2546" width="9.140625" style="2"/>
    <col min="2547" max="2547" width="10" style="2" bestFit="1" customWidth="1"/>
    <col min="2548" max="2795" width="9.140625" style="2"/>
    <col min="2796" max="2796" width="8.42578125" style="2" customWidth="1"/>
    <col min="2797" max="2797" width="63.5703125" style="2" customWidth="1"/>
    <col min="2798" max="2798" width="24.42578125" style="2" customWidth="1"/>
    <col min="2799" max="2799" width="15" style="2" customWidth="1"/>
    <col min="2800" max="2801" width="11" style="2" bestFit="1" customWidth="1"/>
    <col min="2802" max="2802" width="9.140625" style="2"/>
    <col min="2803" max="2803" width="10" style="2" bestFit="1" customWidth="1"/>
    <col min="2804" max="3051" width="9.140625" style="2"/>
    <col min="3052" max="3052" width="8.42578125" style="2" customWidth="1"/>
    <col min="3053" max="3053" width="63.5703125" style="2" customWidth="1"/>
    <col min="3054" max="3054" width="24.42578125" style="2" customWidth="1"/>
    <col min="3055" max="3055" width="15" style="2" customWidth="1"/>
    <col min="3056" max="3057" width="11" style="2" bestFit="1" customWidth="1"/>
    <col min="3058" max="3058" width="9.140625" style="2"/>
    <col min="3059" max="3059" width="10" style="2" bestFit="1" customWidth="1"/>
    <col min="3060" max="3307" width="9.140625" style="2"/>
    <col min="3308" max="3308" width="8.42578125" style="2" customWidth="1"/>
    <col min="3309" max="3309" width="63.5703125" style="2" customWidth="1"/>
    <col min="3310" max="3310" width="24.42578125" style="2" customWidth="1"/>
    <col min="3311" max="3311" width="15" style="2" customWidth="1"/>
    <col min="3312" max="3313" width="11" style="2" bestFit="1" customWidth="1"/>
    <col min="3314" max="3314" width="9.140625" style="2"/>
    <col min="3315" max="3315" width="10" style="2" bestFit="1" customWidth="1"/>
    <col min="3316" max="3563" width="9.140625" style="2"/>
    <col min="3564" max="3564" width="8.42578125" style="2" customWidth="1"/>
    <col min="3565" max="3565" width="63.5703125" style="2" customWidth="1"/>
    <col min="3566" max="3566" width="24.42578125" style="2" customWidth="1"/>
    <col min="3567" max="3567" width="15" style="2" customWidth="1"/>
    <col min="3568" max="3569" width="11" style="2" bestFit="1" customWidth="1"/>
    <col min="3570" max="3570" width="9.140625" style="2"/>
    <col min="3571" max="3571" width="10" style="2" bestFit="1" customWidth="1"/>
    <col min="3572" max="3819" width="9.140625" style="2"/>
    <col min="3820" max="3820" width="8.42578125" style="2" customWidth="1"/>
    <col min="3821" max="3821" width="63.5703125" style="2" customWidth="1"/>
    <col min="3822" max="3822" width="24.42578125" style="2" customWidth="1"/>
    <col min="3823" max="3823" width="15" style="2" customWidth="1"/>
    <col min="3824" max="3825" width="11" style="2" bestFit="1" customWidth="1"/>
    <col min="3826" max="3826" width="9.140625" style="2"/>
    <col min="3827" max="3827" width="10" style="2" bestFit="1" customWidth="1"/>
    <col min="3828" max="4075" width="9.140625" style="2"/>
    <col min="4076" max="4076" width="8.42578125" style="2" customWidth="1"/>
    <col min="4077" max="4077" width="63.5703125" style="2" customWidth="1"/>
    <col min="4078" max="4078" width="24.42578125" style="2" customWidth="1"/>
    <col min="4079" max="4079" width="15" style="2" customWidth="1"/>
    <col min="4080" max="4081" width="11" style="2" bestFit="1" customWidth="1"/>
    <col min="4082" max="4082" width="9.140625" style="2"/>
    <col min="4083" max="4083" width="10" style="2" bestFit="1" customWidth="1"/>
    <col min="4084" max="4331" width="9.140625" style="2"/>
    <col min="4332" max="4332" width="8.42578125" style="2" customWidth="1"/>
    <col min="4333" max="4333" width="63.5703125" style="2" customWidth="1"/>
    <col min="4334" max="4334" width="24.42578125" style="2" customWidth="1"/>
    <col min="4335" max="4335" width="15" style="2" customWidth="1"/>
    <col min="4336" max="4337" width="11" style="2" bestFit="1" customWidth="1"/>
    <col min="4338" max="4338" width="9.140625" style="2"/>
    <col min="4339" max="4339" width="10" style="2" bestFit="1" customWidth="1"/>
    <col min="4340" max="4587" width="9.140625" style="2"/>
    <col min="4588" max="4588" width="8.42578125" style="2" customWidth="1"/>
    <col min="4589" max="4589" width="63.5703125" style="2" customWidth="1"/>
    <col min="4590" max="4590" width="24.42578125" style="2" customWidth="1"/>
    <col min="4591" max="4591" width="15" style="2" customWidth="1"/>
    <col min="4592" max="4593" width="11" style="2" bestFit="1" customWidth="1"/>
    <col min="4594" max="4594" width="9.140625" style="2"/>
    <col min="4595" max="4595" width="10" style="2" bestFit="1" customWidth="1"/>
    <col min="4596" max="4843" width="9.140625" style="2"/>
    <col min="4844" max="4844" width="8.42578125" style="2" customWidth="1"/>
    <col min="4845" max="4845" width="63.5703125" style="2" customWidth="1"/>
    <col min="4846" max="4846" width="24.42578125" style="2" customWidth="1"/>
    <col min="4847" max="4847" width="15" style="2" customWidth="1"/>
    <col min="4848" max="4849" width="11" style="2" bestFit="1" customWidth="1"/>
    <col min="4850" max="4850" width="9.140625" style="2"/>
    <col min="4851" max="4851" width="10" style="2" bestFit="1" customWidth="1"/>
    <col min="4852" max="5099" width="9.140625" style="2"/>
    <col min="5100" max="5100" width="8.42578125" style="2" customWidth="1"/>
    <col min="5101" max="5101" width="63.5703125" style="2" customWidth="1"/>
    <col min="5102" max="5102" width="24.42578125" style="2" customWidth="1"/>
    <col min="5103" max="5103" width="15" style="2" customWidth="1"/>
    <col min="5104" max="5105" width="11" style="2" bestFit="1" customWidth="1"/>
    <col min="5106" max="5106" width="9.140625" style="2"/>
    <col min="5107" max="5107" width="10" style="2" bestFit="1" customWidth="1"/>
    <col min="5108" max="5355" width="9.140625" style="2"/>
    <col min="5356" max="5356" width="8.42578125" style="2" customWidth="1"/>
    <col min="5357" max="5357" width="63.5703125" style="2" customWidth="1"/>
    <col min="5358" max="5358" width="24.42578125" style="2" customWidth="1"/>
    <col min="5359" max="5359" width="15" style="2" customWidth="1"/>
    <col min="5360" max="5361" width="11" style="2" bestFit="1" customWidth="1"/>
    <col min="5362" max="5362" width="9.140625" style="2"/>
    <col min="5363" max="5363" width="10" style="2" bestFit="1" customWidth="1"/>
    <col min="5364" max="5611" width="9.140625" style="2"/>
    <col min="5612" max="5612" width="8.42578125" style="2" customWidth="1"/>
    <col min="5613" max="5613" width="63.5703125" style="2" customWidth="1"/>
    <col min="5614" max="5614" width="24.42578125" style="2" customWidth="1"/>
    <col min="5615" max="5615" width="15" style="2" customWidth="1"/>
    <col min="5616" max="5617" width="11" style="2" bestFit="1" customWidth="1"/>
    <col min="5618" max="5618" width="9.140625" style="2"/>
    <col min="5619" max="5619" width="10" style="2" bestFit="1" customWidth="1"/>
    <col min="5620" max="5867" width="9.140625" style="2"/>
    <col min="5868" max="5868" width="8.42578125" style="2" customWidth="1"/>
    <col min="5869" max="5869" width="63.5703125" style="2" customWidth="1"/>
    <col min="5870" max="5870" width="24.42578125" style="2" customWidth="1"/>
    <col min="5871" max="5871" width="15" style="2" customWidth="1"/>
    <col min="5872" max="5873" width="11" style="2" bestFit="1" customWidth="1"/>
    <col min="5874" max="5874" width="9.140625" style="2"/>
    <col min="5875" max="5875" width="10" style="2" bestFit="1" customWidth="1"/>
    <col min="5876" max="6123" width="9.140625" style="2"/>
    <col min="6124" max="6124" width="8.42578125" style="2" customWidth="1"/>
    <col min="6125" max="6125" width="63.5703125" style="2" customWidth="1"/>
    <col min="6126" max="6126" width="24.42578125" style="2" customWidth="1"/>
    <col min="6127" max="6127" width="15" style="2" customWidth="1"/>
    <col min="6128" max="6129" width="11" style="2" bestFit="1" customWidth="1"/>
    <col min="6130" max="6130" width="9.140625" style="2"/>
    <col min="6131" max="6131" width="10" style="2" bestFit="1" customWidth="1"/>
    <col min="6132" max="6379" width="9.140625" style="2"/>
    <col min="6380" max="6380" width="8.42578125" style="2" customWidth="1"/>
    <col min="6381" max="6381" width="63.5703125" style="2" customWidth="1"/>
    <col min="6382" max="6382" width="24.42578125" style="2" customWidth="1"/>
    <col min="6383" max="6383" width="15" style="2" customWidth="1"/>
    <col min="6384" max="6385" width="11" style="2" bestFit="1" customWidth="1"/>
    <col min="6386" max="6386" width="9.140625" style="2"/>
    <col min="6387" max="6387" width="10" style="2" bestFit="1" customWidth="1"/>
    <col min="6388" max="6635" width="9.140625" style="2"/>
    <col min="6636" max="6636" width="8.42578125" style="2" customWidth="1"/>
    <col min="6637" max="6637" width="63.5703125" style="2" customWidth="1"/>
    <col min="6638" max="6638" width="24.42578125" style="2" customWidth="1"/>
    <col min="6639" max="6639" width="15" style="2" customWidth="1"/>
    <col min="6640" max="6641" width="11" style="2" bestFit="1" customWidth="1"/>
    <col min="6642" max="6642" width="9.140625" style="2"/>
    <col min="6643" max="6643" width="10" style="2" bestFit="1" customWidth="1"/>
    <col min="6644" max="6891" width="9.140625" style="2"/>
    <col min="6892" max="6892" width="8.42578125" style="2" customWidth="1"/>
    <col min="6893" max="6893" width="63.5703125" style="2" customWidth="1"/>
    <col min="6894" max="6894" width="24.42578125" style="2" customWidth="1"/>
    <col min="6895" max="6895" width="15" style="2" customWidth="1"/>
    <col min="6896" max="6897" width="11" style="2" bestFit="1" customWidth="1"/>
    <col min="6898" max="6898" width="9.140625" style="2"/>
    <col min="6899" max="6899" width="10" style="2" bestFit="1" customWidth="1"/>
    <col min="6900" max="7147" width="9.140625" style="2"/>
    <col min="7148" max="7148" width="8.42578125" style="2" customWidth="1"/>
    <col min="7149" max="7149" width="63.5703125" style="2" customWidth="1"/>
    <col min="7150" max="7150" width="24.42578125" style="2" customWidth="1"/>
    <col min="7151" max="7151" width="15" style="2" customWidth="1"/>
    <col min="7152" max="7153" width="11" style="2" bestFit="1" customWidth="1"/>
    <col min="7154" max="7154" width="9.140625" style="2"/>
    <col min="7155" max="7155" width="10" style="2" bestFit="1" customWidth="1"/>
    <col min="7156" max="7403" width="9.140625" style="2"/>
    <col min="7404" max="7404" width="8.42578125" style="2" customWidth="1"/>
    <col min="7405" max="7405" width="63.5703125" style="2" customWidth="1"/>
    <col min="7406" max="7406" width="24.42578125" style="2" customWidth="1"/>
    <col min="7407" max="7407" width="15" style="2" customWidth="1"/>
    <col min="7408" max="7409" width="11" style="2" bestFit="1" customWidth="1"/>
    <col min="7410" max="7410" width="9.140625" style="2"/>
    <col min="7411" max="7411" width="10" style="2" bestFit="1" customWidth="1"/>
    <col min="7412" max="7659" width="9.140625" style="2"/>
    <col min="7660" max="7660" width="8.42578125" style="2" customWidth="1"/>
    <col min="7661" max="7661" width="63.5703125" style="2" customWidth="1"/>
    <col min="7662" max="7662" width="24.42578125" style="2" customWidth="1"/>
    <col min="7663" max="7663" width="15" style="2" customWidth="1"/>
    <col min="7664" max="7665" width="11" style="2" bestFit="1" customWidth="1"/>
    <col min="7666" max="7666" width="9.140625" style="2"/>
    <col min="7667" max="7667" width="10" style="2" bestFit="1" customWidth="1"/>
    <col min="7668" max="7915" width="9.140625" style="2"/>
    <col min="7916" max="7916" width="8.42578125" style="2" customWidth="1"/>
    <col min="7917" max="7917" width="63.5703125" style="2" customWidth="1"/>
    <col min="7918" max="7918" width="24.42578125" style="2" customWidth="1"/>
    <col min="7919" max="7919" width="15" style="2" customWidth="1"/>
    <col min="7920" max="7921" width="11" style="2" bestFit="1" customWidth="1"/>
    <col min="7922" max="7922" width="9.140625" style="2"/>
    <col min="7923" max="7923" width="10" style="2" bestFit="1" customWidth="1"/>
    <col min="7924" max="8171" width="9.140625" style="2"/>
    <col min="8172" max="8172" width="8.42578125" style="2" customWidth="1"/>
    <col min="8173" max="8173" width="63.5703125" style="2" customWidth="1"/>
    <col min="8174" max="8174" width="24.42578125" style="2" customWidth="1"/>
    <col min="8175" max="8175" width="15" style="2" customWidth="1"/>
    <col min="8176" max="8177" width="11" style="2" bestFit="1" customWidth="1"/>
    <col min="8178" max="8178" width="9.140625" style="2"/>
    <col min="8179" max="8179" width="10" style="2" bestFit="1" customWidth="1"/>
    <col min="8180" max="8427" width="9.140625" style="2"/>
    <col min="8428" max="8428" width="8.42578125" style="2" customWidth="1"/>
    <col min="8429" max="8429" width="63.5703125" style="2" customWidth="1"/>
    <col min="8430" max="8430" width="24.42578125" style="2" customWidth="1"/>
    <col min="8431" max="8431" width="15" style="2" customWidth="1"/>
    <col min="8432" max="8433" width="11" style="2" bestFit="1" customWidth="1"/>
    <col min="8434" max="8434" width="9.140625" style="2"/>
    <col min="8435" max="8435" width="10" style="2" bestFit="1" customWidth="1"/>
    <col min="8436" max="8683" width="9.140625" style="2"/>
    <col min="8684" max="8684" width="8.42578125" style="2" customWidth="1"/>
    <col min="8685" max="8685" width="63.5703125" style="2" customWidth="1"/>
    <col min="8686" max="8686" width="24.42578125" style="2" customWidth="1"/>
    <col min="8687" max="8687" width="15" style="2" customWidth="1"/>
    <col min="8688" max="8689" width="11" style="2" bestFit="1" customWidth="1"/>
    <col min="8690" max="8690" width="9.140625" style="2"/>
    <col min="8691" max="8691" width="10" style="2" bestFit="1" customWidth="1"/>
    <col min="8692" max="8939" width="9.140625" style="2"/>
    <col min="8940" max="8940" width="8.42578125" style="2" customWidth="1"/>
    <col min="8941" max="8941" width="63.5703125" style="2" customWidth="1"/>
    <col min="8942" max="8942" width="24.42578125" style="2" customWidth="1"/>
    <col min="8943" max="8943" width="15" style="2" customWidth="1"/>
    <col min="8944" max="8945" width="11" style="2" bestFit="1" customWidth="1"/>
    <col min="8946" max="8946" width="9.140625" style="2"/>
    <col min="8947" max="8947" width="10" style="2" bestFit="1" customWidth="1"/>
    <col min="8948" max="9195" width="9.140625" style="2"/>
    <col min="9196" max="9196" width="8.42578125" style="2" customWidth="1"/>
    <col min="9197" max="9197" width="63.5703125" style="2" customWidth="1"/>
    <col min="9198" max="9198" width="24.42578125" style="2" customWidth="1"/>
    <col min="9199" max="9199" width="15" style="2" customWidth="1"/>
    <col min="9200" max="9201" width="11" style="2" bestFit="1" customWidth="1"/>
    <col min="9202" max="9202" width="9.140625" style="2"/>
    <col min="9203" max="9203" width="10" style="2" bestFit="1" customWidth="1"/>
    <col min="9204" max="9451" width="9.140625" style="2"/>
    <col min="9452" max="9452" width="8.42578125" style="2" customWidth="1"/>
    <col min="9453" max="9453" width="63.5703125" style="2" customWidth="1"/>
    <col min="9454" max="9454" width="24.42578125" style="2" customWidth="1"/>
    <col min="9455" max="9455" width="15" style="2" customWidth="1"/>
    <col min="9456" max="9457" width="11" style="2" bestFit="1" customWidth="1"/>
    <col min="9458" max="9458" width="9.140625" style="2"/>
    <col min="9459" max="9459" width="10" style="2" bestFit="1" customWidth="1"/>
    <col min="9460" max="9707" width="9.140625" style="2"/>
    <col min="9708" max="9708" width="8.42578125" style="2" customWidth="1"/>
    <col min="9709" max="9709" width="63.5703125" style="2" customWidth="1"/>
    <col min="9710" max="9710" width="24.42578125" style="2" customWidth="1"/>
    <col min="9711" max="9711" width="15" style="2" customWidth="1"/>
    <col min="9712" max="9713" width="11" style="2" bestFit="1" customWidth="1"/>
    <col min="9714" max="9714" width="9.140625" style="2"/>
    <col min="9715" max="9715" width="10" style="2" bestFit="1" customWidth="1"/>
    <col min="9716" max="9963" width="9.140625" style="2"/>
    <col min="9964" max="9964" width="8.42578125" style="2" customWidth="1"/>
    <col min="9965" max="9965" width="63.5703125" style="2" customWidth="1"/>
    <col min="9966" max="9966" width="24.42578125" style="2" customWidth="1"/>
    <col min="9967" max="9967" width="15" style="2" customWidth="1"/>
    <col min="9968" max="9969" width="11" style="2" bestFit="1" customWidth="1"/>
    <col min="9970" max="9970" width="9.140625" style="2"/>
    <col min="9971" max="9971" width="10" style="2" bestFit="1" customWidth="1"/>
    <col min="9972" max="10219" width="9.140625" style="2"/>
    <col min="10220" max="10220" width="8.42578125" style="2" customWidth="1"/>
    <col min="10221" max="10221" width="63.5703125" style="2" customWidth="1"/>
    <col min="10222" max="10222" width="24.42578125" style="2" customWidth="1"/>
    <col min="10223" max="10223" width="15" style="2" customWidth="1"/>
    <col min="10224" max="10225" width="11" style="2" bestFit="1" customWidth="1"/>
    <col min="10226" max="10226" width="9.140625" style="2"/>
    <col min="10227" max="10227" width="10" style="2" bestFit="1" customWidth="1"/>
    <col min="10228" max="10475" width="9.140625" style="2"/>
    <col min="10476" max="10476" width="8.42578125" style="2" customWidth="1"/>
    <col min="10477" max="10477" width="63.5703125" style="2" customWidth="1"/>
    <col min="10478" max="10478" width="24.42578125" style="2" customWidth="1"/>
    <col min="10479" max="10479" width="15" style="2" customWidth="1"/>
    <col min="10480" max="10481" width="11" style="2" bestFit="1" customWidth="1"/>
    <col min="10482" max="10482" width="9.140625" style="2"/>
    <col min="10483" max="10483" width="10" style="2" bestFit="1" customWidth="1"/>
    <col min="10484" max="10731" width="9.140625" style="2"/>
    <col min="10732" max="10732" width="8.42578125" style="2" customWidth="1"/>
    <col min="10733" max="10733" width="63.5703125" style="2" customWidth="1"/>
    <col min="10734" max="10734" width="24.42578125" style="2" customWidth="1"/>
    <col min="10735" max="10735" width="15" style="2" customWidth="1"/>
    <col min="10736" max="10737" width="11" style="2" bestFit="1" customWidth="1"/>
    <col min="10738" max="10738" width="9.140625" style="2"/>
    <col min="10739" max="10739" width="10" style="2" bestFit="1" customWidth="1"/>
    <col min="10740" max="10987" width="9.140625" style="2"/>
    <col min="10988" max="10988" width="8.42578125" style="2" customWidth="1"/>
    <col min="10989" max="10989" width="63.5703125" style="2" customWidth="1"/>
    <col min="10990" max="10990" width="24.42578125" style="2" customWidth="1"/>
    <col min="10991" max="10991" width="15" style="2" customWidth="1"/>
    <col min="10992" max="10993" width="11" style="2" bestFit="1" customWidth="1"/>
    <col min="10994" max="10994" width="9.140625" style="2"/>
    <col min="10995" max="10995" width="10" style="2" bestFit="1" customWidth="1"/>
    <col min="10996" max="11243" width="9.140625" style="2"/>
    <col min="11244" max="11244" width="8.42578125" style="2" customWidth="1"/>
    <col min="11245" max="11245" width="63.5703125" style="2" customWidth="1"/>
    <col min="11246" max="11246" width="24.42578125" style="2" customWidth="1"/>
    <col min="11247" max="11247" width="15" style="2" customWidth="1"/>
    <col min="11248" max="11249" width="11" style="2" bestFit="1" customWidth="1"/>
    <col min="11250" max="11250" width="9.140625" style="2"/>
    <col min="11251" max="11251" width="10" style="2" bestFit="1" customWidth="1"/>
    <col min="11252" max="11499" width="9.140625" style="2"/>
    <col min="11500" max="11500" width="8.42578125" style="2" customWidth="1"/>
    <col min="11501" max="11501" width="63.5703125" style="2" customWidth="1"/>
    <col min="11502" max="11502" width="24.42578125" style="2" customWidth="1"/>
    <col min="11503" max="11503" width="15" style="2" customWidth="1"/>
    <col min="11504" max="11505" width="11" style="2" bestFit="1" customWidth="1"/>
    <col min="11506" max="11506" width="9.140625" style="2"/>
    <col min="11507" max="11507" width="10" style="2" bestFit="1" customWidth="1"/>
    <col min="11508" max="11755" width="9.140625" style="2"/>
    <col min="11756" max="11756" width="8.42578125" style="2" customWidth="1"/>
    <col min="11757" max="11757" width="63.5703125" style="2" customWidth="1"/>
    <col min="11758" max="11758" width="24.42578125" style="2" customWidth="1"/>
    <col min="11759" max="11759" width="15" style="2" customWidth="1"/>
    <col min="11760" max="11761" width="11" style="2" bestFit="1" customWidth="1"/>
    <col min="11762" max="11762" width="9.140625" style="2"/>
    <col min="11763" max="11763" width="10" style="2" bestFit="1" customWidth="1"/>
    <col min="11764" max="12011" width="9.140625" style="2"/>
    <col min="12012" max="12012" width="8.42578125" style="2" customWidth="1"/>
    <col min="12013" max="12013" width="63.5703125" style="2" customWidth="1"/>
    <col min="12014" max="12014" width="24.42578125" style="2" customWidth="1"/>
    <col min="12015" max="12015" width="15" style="2" customWidth="1"/>
    <col min="12016" max="12017" width="11" style="2" bestFit="1" customWidth="1"/>
    <col min="12018" max="12018" width="9.140625" style="2"/>
    <col min="12019" max="12019" width="10" style="2" bestFit="1" customWidth="1"/>
    <col min="12020" max="12267" width="9.140625" style="2"/>
    <col min="12268" max="12268" width="8.42578125" style="2" customWidth="1"/>
    <col min="12269" max="12269" width="63.5703125" style="2" customWidth="1"/>
    <col min="12270" max="12270" width="24.42578125" style="2" customWidth="1"/>
    <col min="12271" max="12271" width="15" style="2" customWidth="1"/>
    <col min="12272" max="12273" width="11" style="2" bestFit="1" customWidth="1"/>
    <col min="12274" max="12274" width="9.140625" style="2"/>
    <col min="12275" max="12275" width="10" style="2" bestFit="1" customWidth="1"/>
    <col min="12276" max="12523" width="9.140625" style="2"/>
    <col min="12524" max="12524" width="8.42578125" style="2" customWidth="1"/>
    <col min="12525" max="12525" width="63.5703125" style="2" customWidth="1"/>
    <col min="12526" max="12526" width="24.42578125" style="2" customWidth="1"/>
    <col min="12527" max="12527" width="15" style="2" customWidth="1"/>
    <col min="12528" max="12529" width="11" style="2" bestFit="1" customWidth="1"/>
    <col min="12530" max="12530" width="9.140625" style="2"/>
    <col min="12531" max="12531" width="10" style="2" bestFit="1" customWidth="1"/>
    <col min="12532" max="12779" width="9.140625" style="2"/>
    <col min="12780" max="12780" width="8.42578125" style="2" customWidth="1"/>
    <col min="12781" max="12781" width="63.5703125" style="2" customWidth="1"/>
    <col min="12782" max="12782" width="24.42578125" style="2" customWidth="1"/>
    <col min="12783" max="12783" width="15" style="2" customWidth="1"/>
    <col min="12784" max="12785" width="11" style="2" bestFit="1" customWidth="1"/>
    <col min="12786" max="12786" width="9.140625" style="2"/>
    <col min="12787" max="12787" width="10" style="2" bestFit="1" customWidth="1"/>
    <col min="12788" max="13035" width="9.140625" style="2"/>
    <col min="13036" max="13036" width="8.42578125" style="2" customWidth="1"/>
    <col min="13037" max="13037" width="63.5703125" style="2" customWidth="1"/>
    <col min="13038" max="13038" width="24.42578125" style="2" customWidth="1"/>
    <col min="13039" max="13039" width="15" style="2" customWidth="1"/>
    <col min="13040" max="13041" width="11" style="2" bestFit="1" customWidth="1"/>
    <col min="13042" max="13042" width="9.140625" style="2"/>
    <col min="13043" max="13043" width="10" style="2" bestFit="1" customWidth="1"/>
    <col min="13044" max="13291" width="9.140625" style="2"/>
    <col min="13292" max="13292" width="8.42578125" style="2" customWidth="1"/>
    <col min="13293" max="13293" width="63.5703125" style="2" customWidth="1"/>
    <col min="13294" max="13294" width="24.42578125" style="2" customWidth="1"/>
    <col min="13295" max="13295" width="15" style="2" customWidth="1"/>
    <col min="13296" max="13297" width="11" style="2" bestFit="1" customWidth="1"/>
    <col min="13298" max="13298" width="9.140625" style="2"/>
    <col min="13299" max="13299" width="10" style="2" bestFit="1" customWidth="1"/>
    <col min="13300" max="13547" width="9.140625" style="2"/>
    <col min="13548" max="13548" width="8.42578125" style="2" customWidth="1"/>
    <col min="13549" max="13549" width="63.5703125" style="2" customWidth="1"/>
    <col min="13550" max="13550" width="24.42578125" style="2" customWidth="1"/>
    <col min="13551" max="13551" width="15" style="2" customWidth="1"/>
    <col min="13552" max="13553" width="11" style="2" bestFit="1" customWidth="1"/>
    <col min="13554" max="13554" width="9.140625" style="2"/>
    <col min="13555" max="13555" width="10" style="2" bestFit="1" customWidth="1"/>
    <col min="13556" max="13803" width="9.140625" style="2"/>
    <col min="13804" max="13804" width="8.42578125" style="2" customWidth="1"/>
    <col min="13805" max="13805" width="63.5703125" style="2" customWidth="1"/>
    <col min="13806" max="13806" width="24.42578125" style="2" customWidth="1"/>
    <col min="13807" max="13807" width="15" style="2" customWidth="1"/>
    <col min="13808" max="13809" width="11" style="2" bestFit="1" customWidth="1"/>
    <col min="13810" max="13810" width="9.140625" style="2"/>
    <col min="13811" max="13811" width="10" style="2" bestFit="1" customWidth="1"/>
    <col min="13812" max="14059" width="9.140625" style="2"/>
    <col min="14060" max="14060" width="8.42578125" style="2" customWidth="1"/>
    <col min="14061" max="14061" width="63.5703125" style="2" customWidth="1"/>
    <col min="14062" max="14062" width="24.42578125" style="2" customWidth="1"/>
    <col min="14063" max="14063" width="15" style="2" customWidth="1"/>
    <col min="14064" max="14065" width="11" style="2" bestFit="1" customWidth="1"/>
    <col min="14066" max="14066" width="9.140625" style="2"/>
    <col min="14067" max="14067" width="10" style="2" bestFit="1" customWidth="1"/>
    <col min="14068" max="14315" width="9.140625" style="2"/>
    <col min="14316" max="14316" width="8.42578125" style="2" customWidth="1"/>
    <col min="14317" max="14317" width="63.5703125" style="2" customWidth="1"/>
    <col min="14318" max="14318" width="24.42578125" style="2" customWidth="1"/>
    <col min="14319" max="14319" width="15" style="2" customWidth="1"/>
    <col min="14320" max="14321" width="11" style="2" bestFit="1" customWidth="1"/>
    <col min="14322" max="14322" width="9.140625" style="2"/>
    <col min="14323" max="14323" width="10" style="2" bestFit="1" customWidth="1"/>
    <col min="14324" max="14571" width="9.140625" style="2"/>
    <col min="14572" max="14572" width="8.42578125" style="2" customWidth="1"/>
    <col min="14573" max="14573" width="63.5703125" style="2" customWidth="1"/>
    <col min="14574" max="14574" width="24.42578125" style="2" customWidth="1"/>
    <col min="14575" max="14575" width="15" style="2" customWidth="1"/>
    <col min="14576" max="14577" width="11" style="2" bestFit="1" customWidth="1"/>
    <col min="14578" max="14578" width="9.140625" style="2"/>
    <col min="14579" max="14579" width="10" style="2" bestFit="1" customWidth="1"/>
    <col min="14580" max="14827" width="9.140625" style="2"/>
    <col min="14828" max="14828" width="8.42578125" style="2" customWidth="1"/>
    <col min="14829" max="14829" width="63.5703125" style="2" customWidth="1"/>
    <col min="14830" max="14830" width="24.42578125" style="2" customWidth="1"/>
    <col min="14831" max="14831" width="15" style="2" customWidth="1"/>
    <col min="14832" max="14833" width="11" style="2" bestFit="1" customWidth="1"/>
    <col min="14834" max="14834" width="9.140625" style="2"/>
    <col min="14835" max="14835" width="10" style="2" bestFit="1" customWidth="1"/>
    <col min="14836" max="15083" width="9.140625" style="2"/>
    <col min="15084" max="15084" width="8.42578125" style="2" customWidth="1"/>
    <col min="15085" max="15085" width="63.5703125" style="2" customWidth="1"/>
    <col min="15086" max="15086" width="24.42578125" style="2" customWidth="1"/>
    <col min="15087" max="15087" width="15" style="2" customWidth="1"/>
    <col min="15088" max="15089" width="11" style="2" bestFit="1" customWidth="1"/>
    <col min="15090" max="15090" width="9.140625" style="2"/>
    <col min="15091" max="15091" width="10" style="2" bestFit="1" customWidth="1"/>
    <col min="15092" max="15339" width="9.140625" style="2"/>
    <col min="15340" max="15340" width="8.42578125" style="2" customWidth="1"/>
    <col min="15341" max="15341" width="63.5703125" style="2" customWidth="1"/>
    <col min="15342" max="15342" width="24.42578125" style="2" customWidth="1"/>
    <col min="15343" max="15343" width="15" style="2" customWidth="1"/>
    <col min="15344" max="15345" width="11" style="2" bestFit="1" customWidth="1"/>
    <col min="15346" max="15346" width="9.140625" style="2"/>
    <col min="15347" max="15347" width="10" style="2" bestFit="1" customWidth="1"/>
    <col min="15348" max="15595" width="9.140625" style="2"/>
    <col min="15596" max="15596" width="8.42578125" style="2" customWidth="1"/>
    <col min="15597" max="15597" width="63.5703125" style="2" customWidth="1"/>
    <col min="15598" max="15598" width="24.42578125" style="2" customWidth="1"/>
    <col min="15599" max="15599" width="15" style="2" customWidth="1"/>
    <col min="15600" max="15601" width="11" style="2" bestFit="1" customWidth="1"/>
    <col min="15602" max="15602" width="9.140625" style="2"/>
    <col min="15603" max="15603" width="10" style="2" bestFit="1" customWidth="1"/>
    <col min="15604" max="15851" width="9.140625" style="2"/>
    <col min="15852" max="15852" width="8.42578125" style="2" customWidth="1"/>
    <col min="15853" max="15853" width="63.5703125" style="2" customWidth="1"/>
    <col min="15854" max="15854" width="24.42578125" style="2" customWidth="1"/>
    <col min="15855" max="15855" width="15" style="2" customWidth="1"/>
    <col min="15856" max="15857" width="11" style="2" bestFit="1" customWidth="1"/>
    <col min="15858" max="15858" width="9.140625" style="2"/>
    <col min="15859" max="15859" width="10" style="2" bestFit="1" customWidth="1"/>
    <col min="15860" max="16107" width="9.140625" style="2"/>
    <col min="16108" max="16108" width="8.42578125" style="2" customWidth="1"/>
    <col min="16109" max="16109" width="63.5703125" style="2" customWidth="1"/>
    <col min="16110" max="16110" width="24.42578125" style="2" customWidth="1"/>
    <col min="16111" max="16111" width="15" style="2" customWidth="1"/>
    <col min="16112" max="16113" width="11" style="2" bestFit="1" customWidth="1"/>
    <col min="16114" max="16114" width="9.140625" style="2"/>
    <col min="16115" max="16115" width="10" style="2" bestFit="1" customWidth="1"/>
    <col min="16116" max="16384" width="9.140625" style="2"/>
  </cols>
  <sheetData>
    <row r="1" spans="1:230" ht="18.75" customHeight="1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</row>
    <row r="2" spans="1:230" ht="18.75" customHeight="1" x14ac:dyDescent="0.25">
      <c r="A2" s="94" t="s">
        <v>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</row>
    <row r="3" spans="1:230" ht="92.25" customHeight="1" x14ac:dyDescent="0.25">
      <c r="A3" s="84" t="s">
        <v>29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1"/>
      <c r="AU3" s="1"/>
      <c r="AV3" s="78"/>
      <c r="AW3" s="78"/>
      <c r="AX3" s="78"/>
      <c r="AY3" s="78"/>
      <c r="AZ3" s="78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</row>
    <row r="4" spans="1:230" ht="45" x14ac:dyDescent="0.25">
      <c r="A4" s="85" t="s">
        <v>1</v>
      </c>
      <c r="B4" s="87" t="s">
        <v>2</v>
      </c>
      <c r="C4" s="89" t="s">
        <v>3</v>
      </c>
      <c r="D4" s="89" t="s">
        <v>4</v>
      </c>
      <c r="E4" s="91" t="s">
        <v>5</v>
      </c>
      <c r="F4" s="3"/>
      <c r="G4" s="3"/>
      <c r="H4" s="4" t="s">
        <v>6</v>
      </c>
      <c r="I4" s="5"/>
      <c r="J4" s="5"/>
      <c r="K4" s="5" t="e">
        <f>F11/F10</f>
        <v>#REF!</v>
      </c>
      <c r="L4" s="5" t="e">
        <f>F12/F10</f>
        <v>#REF!</v>
      </c>
      <c r="M4" s="5"/>
      <c r="N4" s="4" t="s">
        <v>7</v>
      </c>
      <c r="O4" s="4" t="s">
        <v>8</v>
      </c>
      <c r="P4" s="6" t="s">
        <v>9</v>
      </c>
      <c r="Q4" s="6"/>
      <c r="R4" s="93" t="s">
        <v>10</v>
      </c>
      <c r="S4" s="93" t="s">
        <v>11</v>
      </c>
      <c r="T4" s="93"/>
      <c r="U4" s="7" t="s">
        <v>12</v>
      </c>
      <c r="V4" s="7" t="s">
        <v>10</v>
      </c>
      <c r="W4" s="7" t="s">
        <v>11</v>
      </c>
      <c r="X4" s="8" t="s">
        <v>9</v>
      </c>
      <c r="Y4" s="1"/>
      <c r="Z4" s="9"/>
      <c r="AA4" s="1"/>
      <c r="AB4" s="1"/>
      <c r="AC4" s="1"/>
      <c r="AD4" s="1"/>
      <c r="AE4" s="1"/>
      <c r="AF4" s="1"/>
      <c r="AG4" s="1"/>
      <c r="AH4" s="1"/>
      <c r="AI4" s="1"/>
      <c r="AJ4" s="10"/>
      <c r="AK4" s="1"/>
      <c r="AL4" s="1"/>
      <c r="AM4" s="10"/>
      <c r="AN4" s="1"/>
      <c r="AO4" s="1"/>
      <c r="AP4" s="1"/>
      <c r="AQ4" s="1"/>
      <c r="AR4" s="1"/>
      <c r="AS4" s="80" t="s">
        <v>24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</row>
    <row r="5" spans="1:230" x14ac:dyDescent="0.25">
      <c r="A5" s="86"/>
      <c r="B5" s="88"/>
      <c r="C5" s="90"/>
      <c r="D5" s="90"/>
      <c r="E5" s="92"/>
      <c r="F5" s="3"/>
      <c r="G5" s="3"/>
      <c r="H5" s="11">
        <f>SUM(H7:H10)</f>
        <v>1170.7356942800002</v>
      </c>
      <c r="I5" s="12"/>
      <c r="J5" s="12"/>
      <c r="K5" s="12"/>
      <c r="L5" s="12"/>
      <c r="M5" s="12"/>
      <c r="N5" s="11">
        <f>SUM(N7:N10)</f>
        <v>204.62554649993371</v>
      </c>
      <c r="O5" s="11">
        <f>SUM(O7:O10)</f>
        <v>309.64700450691561</v>
      </c>
      <c r="P5" s="10"/>
      <c r="Q5" s="10"/>
      <c r="R5" s="93"/>
      <c r="S5" s="93"/>
      <c r="T5" s="93"/>
      <c r="U5" s="7"/>
      <c r="V5" s="7"/>
      <c r="W5" s="7"/>
      <c r="X5" s="1"/>
      <c r="Y5" s="1"/>
      <c r="Z5" s="9"/>
      <c r="AA5" s="1"/>
      <c r="AB5" s="1"/>
      <c r="AC5" s="1"/>
      <c r="AD5" s="1"/>
      <c r="AE5" s="1"/>
      <c r="AF5" s="1"/>
      <c r="AG5" s="1"/>
      <c r="AH5" s="1"/>
      <c r="AI5" s="1"/>
      <c r="AJ5" s="10"/>
      <c r="AK5" s="1"/>
      <c r="AL5" s="1"/>
      <c r="AM5" s="10"/>
      <c r="AN5" s="1"/>
      <c r="AO5" s="1"/>
      <c r="AP5" s="1"/>
      <c r="AQ5" s="1"/>
      <c r="AR5" s="1"/>
      <c r="AS5" s="80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ht="15.75" x14ac:dyDescent="0.25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10"/>
      <c r="Q6" s="10"/>
      <c r="R6" s="5"/>
      <c r="S6" s="5"/>
      <c r="T6" s="5"/>
      <c r="U6" s="7"/>
      <c r="V6" s="7"/>
      <c r="W6" s="7"/>
      <c r="X6" s="1"/>
      <c r="Y6" s="1"/>
      <c r="Z6" s="9"/>
      <c r="AA6" s="1"/>
      <c r="AB6" s="1"/>
      <c r="AC6" s="1"/>
      <c r="AD6" s="1"/>
      <c r="AE6" s="1"/>
      <c r="AF6" s="1"/>
      <c r="AG6" s="1"/>
      <c r="AH6" s="1"/>
      <c r="AI6" s="1"/>
      <c r="AJ6" s="10"/>
      <c r="AK6" s="1"/>
      <c r="AL6" s="1"/>
      <c r="AM6" s="10"/>
      <c r="AN6" s="1"/>
      <c r="AO6" s="1"/>
      <c r="AP6" s="1"/>
      <c r="AQ6" s="1"/>
      <c r="AR6" s="1"/>
      <c r="AS6" s="16">
        <v>3</v>
      </c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</row>
    <row r="7" spans="1:230" ht="23.25" customHeight="1" x14ac:dyDescent="0.3">
      <c r="A7" s="17">
        <v>1</v>
      </c>
      <c r="B7" s="68" t="s">
        <v>27</v>
      </c>
      <c r="C7" s="18" t="s">
        <v>13</v>
      </c>
      <c r="D7" s="18">
        <v>1</v>
      </c>
      <c r="E7" s="19">
        <f>'[1]30.10.2018  стадия П '!E7*0.4</f>
        <v>662.52718800000002</v>
      </c>
      <c r="F7" s="3"/>
      <c r="G7" s="3">
        <v>1.18</v>
      </c>
      <c r="H7" s="20">
        <f>E7</f>
        <v>662.52718800000002</v>
      </c>
      <c r="I7" s="5"/>
      <c r="J7" s="5"/>
      <c r="K7" s="5">
        <v>0.17478372573732617</v>
      </c>
      <c r="L7" s="5">
        <v>0.26448924895669801</v>
      </c>
      <c r="M7" s="5"/>
      <c r="N7" s="20">
        <f>H7*K7</f>
        <v>115.79897032091394</v>
      </c>
      <c r="O7" s="20">
        <f>L7*H7</f>
        <v>175.23131836751307</v>
      </c>
      <c r="P7" s="21">
        <f>H7+N7+O7</f>
        <v>953.55747668842696</v>
      </c>
      <c r="Q7" s="21">
        <f>P7*1.18</f>
        <v>1125.1978224923437</v>
      </c>
      <c r="R7" s="5">
        <f>E7*0.4*1.18</f>
        <v>312.71283273600005</v>
      </c>
      <c r="S7" s="5">
        <f>E7*0.6*1.18</f>
        <v>469.06924910399994</v>
      </c>
      <c r="T7" s="5"/>
      <c r="U7" s="22" t="e">
        <f>E7*#REF!</f>
        <v>#REF!</v>
      </c>
      <c r="V7" s="22" t="e">
        <f t="shared" ref="V7:V10" si="0">U7*0.4</f>
        <v>#REF!</v>
      </c>
      <c r="W7" s="22" t="e">
        <f t="shared" ref="W7:W10" si="1">U7*0.6</f>
        <v>#REF!</v>
      </c>
      <c r="X7" s="23" t="e">
        <f>U7*1.18+N7+O7</f>
        <v>#REF!</v>
      </c>
      <c r="Y7" s="1"/>
      <c r="Z7" s="9"/>
      <c r="AA7" s="1"/>
      <c r="AB7" s="1"/>
      <c r="AC7" s="1">
        <v>1.18</v>
      </c>
      <c r="AD7" s="24">
        <f>E7*AC7</f>
        <v>781.78208183999993</v>
      </c>
      <c r="AE7" s="1"/>
      <c r="AF7" s="24">
        <v>781.78208183999993</v>
      </c>
      <c r="AG7" s="1"/>
      <c r="AH7" s="1"/>
      <c r="AI7" s="1">
        <v>0.17478468936154964</v>
      </c>
      <c r="AJ7" s="10">
        <f>AI7*AF7</f>
        <v>136.64353832282998</v>
      </c>
      <c r="AK7" s="1"/>
      <c r="AL7" s="1">
        <v>0.26448945571017324</v>
      </c>
      <c r="AM7" s="10">
        <f>AL7*AF7</f>
        <v>206.77311730982768</v>
      </c>
      <c r="AN7" s="1"/>
      <c r="AO7" s="24">
        <f>AM7+AJ7+AF7</f>
        <v>1125.1987374726577</v>
      </c>
      <c r="AP7" s="1"/>
      <c r="AQ7" s="1">
        <v>1125.1987374726577</v>
      </c>
      <c r="AR7" s="1">
        <v>1000</v>
      </c>
      <c r="AS7" s="75">
        <v>837.66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</row>
    <row r="8" spans="1:230" ht="22.5" customHeight="1" x14ac:dyDescent="0.3">
      <c r="A8" s="17">
        <v>2</v>
      </c>
      <c r="B8" s="69" t="s">
        <v>25</v>
      </c>
      <c r="C8" s="18" t="s">
        <v>13</v>
      </c>
      <c r="D8" s="18">
        <v>1</v>
      </c>
      <c r="E8" s="25">
        <f>'[1]30.10.2018  стадия П '!E32*0.4</f>
        <v>196.05004000000002</v>
      </c>
      <c r="F8" s="3"/>
      <c r="G8" s="3">
        <v>1.18</v>
      </c>
      <c r="H8" s="20">
        <f t="shared" ref="H8:H10" si="2">E8</f>
        <v>196.05004000000002</v>
      </c>
      <c r="I8" s="5"/>
      <c r="J8" s="5"/>
      <c r="K8" s="5">
        <v>0.17478372573732617</v>
      </c>
      <c r="L8" s="5">
        <v>0.26448924895669801</v>
      </c>
      <c r="M8" s="5"/>
      <c r="N8" s="20">
        <f t="shared" ref="N8:N10" si="3">H8*K8</f>
        <v>34.26635642215183</v>
      </c>
      <c r="O8" s="20">
        <f t="shared" ref="O8:O9" si="4">L8*H8</f>
        <v>51.853127837530607</v>
      </c>
      <c r="P8" s="21">
        <f t="shared" ref="P8:P10" si="5">H8+N8+O8</f>
        <v>282.16952425968248</v>
      </c>
      <c r="Q8" s="21">
        <f t="shared" ref="Q8:Q10" si="6">P8*1.18</f>
        <v>332.96003862642533</v>
      </c>
      <c r="R8" s="5">
        <f t="shared" ref="R8:R9" si="7">E8*0.4*1.18</f>
        <v>92.535618880000015</v>
      </c>
      <c r="S8" s="5">
        <f t="shared" ref="S8:S9" si="8">E8*0.6*1.18</f>
        <v>138.80342831999999</v>
      </c>
      <c r="T8" s="5"/>
      <c r="U8" s="22" t="e">
        <f>E8*#REF!</f>
        <v>#REF!</v>
      </c>
      <c r="V8" s="22" t="e">
        <f t="shared" si="0"/>
        <v>#REF!</v>
      </c>
      <c r="W8" s="22" t="e">
        <f t="shared" si="1"/>
        <v>#REF!</v>
      </c>
      <c r="X8" s="23" t="e">
        <f t="shared" ref="X8:X10" si="9">U8*1.18+N8+O8</f>
        <v>#REF!</v>
      </c>
      <c r="Y8" s="1"/>
      <c r="Z8" s="9"/>
      <c r="AA8" s="1"/>
      <c r="AB8" s="1"/>
      <c r="AC8" s="1">
        <v>1.18</v>
      </c>
      <c r="AD8" s="24">
        <f t="shared" ref="AD8:AD12" si="10">E8*AC8</f>
        <v>231.33904720000001</v>
      </c>
      <c r="AE8" s="1"/>
      <c r="AF8" s="24">
        <v>231.33904720000001</v>
      </c>
      <c r="AG8" s="1"/>
      <c r="AH8" s="1"/>
      <c r="AI8" s="1">
        <v>0.17478468936154964</v>
      </c>
      <c r="AJ8" s="10">
        <f t="shared" ref="AJ8:AJ10" si="11">AI8*AF8</f>
        <v>40.434523502048876</v>
      </c>
      <c r="AK8" s="1"/>
      <c r="AL8" s="1">
        <v>0.26448945571017324</v>
      </c>
      <c r="AM8" s="10">
        <f t="shared" ref="AM8:AM10" si="12">AL8*AF8</f>
        <v>61.186738678438076</v>
      </c>
      <c r="AN8" s="1"/>
      <c r="AO8" s="24">
        <f t="shared" ref="AO8:AO10" si="13">AM8+AJ8+AF8</f>
        <v>332.96030938048693</v>
      </c>
      <c r="AP8" s="1"/>
      <c r="AQ8" s="1">
        <v>332.96030938048693</v>
      </c>
      <c r="AR8" s="1">
        <v>1000</v>
      </c>
      <c r="AS8" s="77">
        <v>16.949152542372882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</row>
    <row r="9" spans="1:230" ht="40.5" customHeight="1" x14ac:dyDescent="0.3">
      <c r="A9" s="17">
        <v>3</v>
      </c>
      <c r="B9" s="69" t="s">
        <v>26</v>
      </c>
      <c r="C9" s="18" t="s">
        <v>13</v>
      </c>
      <c r="D9" s="18">
        <v>1</v>
      </c>
      <c r="E9" s="25">
        <f>'[1]30.10.2018  стадия П '!E36*0.4</f>
        <v>211.56307200000006</v>
      </c>
      <c r="F9" s="3"/>
      <c r="G9" s="3">
        <v>1.18</v>
      </c>
      <c r="H9" s="20">
        <f t="shared" si="2"/>
        <v>211.56307200000006</v>
      </c>
      <c r="I9" s="5"/>
      <c r="J9" s="5"/>
      <c r="K9" s="5">
        <v>0.17478372573732617</v>
      </c>
      <c r="L9" s="5">
        <v>0.26448924895669801</v>
      </c>
      <c r="M9" s="5"/>
      <c r="N9" s="20">
        <f t="shared" si="3"/>
        <v>36.977781952594199</v>
      </c>
      <c r="O9" s="20">
        <f t="shared" si="4"/>
        <v>55.956158020251841</v>
      </c>
      <c r="P9" s="21">
        <f t="shared" si="5"/>
        <v>304.49701197284611</v>
      </c>
      <c r="Q9" s="21">
        <f t="shared" si="6"/>
        <v>359.30647412795838</v>
      </c>
      <c r="R9" s="5">
        <f t="shared" si="7"/>
        <v>99.857769984000029</v>
      </c>
      <c r="S9" s="5">
        <f t="shared" si="8"/>
        <v>149.78665497600002</v>
      </c>
      <c r="T9" s="5"/>
      <c r="U9" s="22" t="e">
        <f>E9*#REF!</f>
        <v>#REF!</v>
      </c>
      <c r="V9" s="22" t="e">
        <f t="shared" si="0"/>
        <v>#REF!</v>
      </c>
      <c r="W9" s="22" t="e">
        <f t="shared" si="1"/>
        <v>#REF!</v>
      </c>
      <c r="X9" s="23" t="e">
        <f t="shared" si="9"/>
        <v>#REF!</v>
      </c>
      <c r="Y9" s="1"/>
      <c r="Z9" s="9"/>
      <c r="AA9" s="1"/>
      <c r="AB9" s="1"/>
      <c r="AC9" s="1">
        <v>1.18</v>
      </c>
      <c r="AD9" s="24">
        <f t="shared" si="10"/>
        <v>249.64442496000007</v>
      </c>
      <c r="AE9" s="1"/>
      <c r="AF9" s="24">
        <v>249.64442496000007</v>
      </c>
      <c r="AG9" s="1"/>
      <c r="AH9" s="1"/>
      <c r="AI9" s="1">
        <v>0.17478468936154964</v>
      </c>
      <c r="AJ9" s="10">
        <f t="shared" si="11"/>
        <v>43.634023267476302</v>
      </c>
      <c r="AK9" s="1"/>
      <c r="AL9" s="1">
        <v>0.26448945571017324</v>
      </c>
      <c r="AM9" s="10">
        <f t="shared" si="12"/>
        <v>66.028318078749606</v>
      </c>
      <c r="AN9" s="1"/>
      <c r="AO9" s="24">
        <f t="shared" si="13"/>
        <v>359.306766306226</v>
      </c>
      <c r="AP9" s="1"/>
      <c r="AQ9" s="1">
        <v>359.306766306226</v>
      </c>
      <c r="AR9" s="1">
        <v>1000</v>
      </c>
      <c r="AS9" s="77">
        <v>142.09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</row>
    <row r="10" spans="1:230" ht="18.75" x14ac:dyDescent="0.25">
      <c r="A10" s="13"/>
      <c r="B10" s="26" t="s">
        <v>21</v>
      </c>
      <c r="C10" s="18" t="s">
        <v>13</v>
      </c>
      <c r="D10" s="18">
        <v>1</v>
      </c>
      <c r="E10" s="19">
        <f>('[1]30.10.2018  стадия П '!E58+'[1]30.10.2018  стадия П '!E60+'[1]30.10.2018  стадия П '!E64)*0.4</f>
        <v>100.59539427999999</v>
      </c>
      <c r="F10" s="27" t="e">
        <f>E10+#REF!+#REF!+#REF!+E9+E8+#REF!+E7</f>
        <v>#REF!</v>
      </c>
      <c r="G10" s="3">
        <v>1.18</v>
      </c>
      <c r="H10" s="20">
        <f t="shared" si="2"/>
        <v>100.59539427999999</v>
      </c>
      <c r="I10" s="5"/>
      <c r="J10" s="5"/>
      <c r="K10" s="5">
        <v>0.17478372573732617</v>
      </c>
      <c r="L10" s="5">
        <v>0.26448924895669801</v>
      </c>
      <c r="M10" s="5"/>
      <c r="N10" s="20">
        <f t="shared" si="3"/>
        <v>17.58243780427371</v>
      </c>
      <c r="O10" s="20">
        <f>L10*H10</f>
        <v>26.606400281620115</v>
      </c>
      <c r="P10" s="21">
        <f t="shared" si="5"/>
        <v>144.78423236589381</v>
      </c>
      <c r="Q10" s="21">
        <f t="shared" si="6"/>
        <v>170.84539419175468</v>
      </c>
      <c r="R10" s="5">
        <f>E10*0.4*1.18</f>
        <v>47.481026100160001</v>
      </c>
      <c r="S10" s="5">
        <f>E10*0.6*1.18</f>
        <v>71.221539150239991</v>
      </c>
      <c r="T10" s="5"/>
      <c r="U10" s="22" t="e">
        <f>E10*#REF!</f>
        <v>#REF!</v>
      </c>
      <c r="V10" s="22" t="e">
        <f t="shared" si="0"/>
        <v>#REF!</v>
      </c>
      <c r="W10" s="22" t="e">
        <f t="shared" si="1"/>
        <v>#REF!</v>
      </c>
      <c r="X10" s="23" t="e">
        <f t="shared" si="9"/>
        <v>#REF!</v>
      </c>
      <c r="Y10" s="1"/>
      <c r="Z10" s="9"/>
      <c r="AA10" s="1"/>
      <c r="AB10" s="1"/>
      <c r="AC10" s="1">
        <v>1.18</v>
      </c>
      <c r="AD10" s="24">
        <f t="shared" si="10"/>
        <v>118.70256525039999</v>
      </c>
      <c r="AE10" s="1"/>
      <c r="AF10" s="24">
        <v>118.70256525039999</v>
      </c>
      <c r="AG10" s="24">
        <f>SUM(AF7:AF10)</f>
        <v>1381.4681192504002</v>
      </c>
      <c r="AH10" s="1"/>
      <c r="AI10" s="1">
        <v>0.17478468936154964</v>
      </c>
      <c r="AJ10" s="10">
        <f t="shared" si="11"/>
        <v>20.747390993710241</v>
      </c>
      <c r="AK10" s="1"/>
      <c r="AL10" s="1">
        <v>0.26448945571017324</v>
      </c>
      <c r="AM10" s="10">
        <f t="shared" si="12"/>
        <v>31.395576874479616</v>
      </c>
      <c r="AN10" s="1"/>
      <c r="AO10" s="24">
        <f t="shared" si="13"/>
        <v>170.84553311858986</v>
      </c>
      <c r="AP10" s="1"/>
      <c r="AQ10" s="1">
        <v>170.84553311858986</v>
      </c>
      <c r="AR10" s="1">
        <v>1000</v>
      </c>
      <c r="AS10" s="75">
        <f>AS9+AS8+AS7</f>
        <v>996.69915254237287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</row>
    <row r="11" spans="1:230" ht="18.75" hidden="1" x14ac:dyDescent="0.25">
      <c r="A11" s="17">
        <v>9</v>
      </c>
      <c r="B11" s="28" t="s">
        <v>14</v>
      </c>
      <c r="C11" s="18" t="s">
        <v>13</v>
      </c>
      <c r="D11" s="18">
        <v>1</v>
      </c>
      <c r="E11" s="29">
        <f>'[1]30.10.2018  стадия П '!E67</f>
        <v>466.66769833649994</v>
      </c>
      <c r="F11" s="27">
        <f>E11</f>
        <v>466.66769833649994</v>
      </c>
      <c r="G11" s="12">
        <v>1.18</v>
      </c>
      <c r="H11" s="11">
        <f t="shared" ref="H11:H12" si="14">E11*G11</f>
        <v>550.66788403706994</v>
      </c>
      <c r="I11" s="12"/>
      <c r="J11" s="12">
        <f>H11/H5</f>
        <v>0.47036054912097769</v>
      </c>
      <c r="K11" s="3"/>
      <c r="L11" s="3"/>
      <c r="M11" s="3"/>
      <c r="N11" s="3"/>
      <c r="O11" s="3"/>
      <c r="P11" s="3"/>
      <c r="Q11" s="3"/>
      <c r="R11" s="5"/>
      <c r="S11" s="5"/>
      <c r="T11" s="5">
        <f>E11*1.18</f>
        <v>550.66788403706994</v>
      </c>
      <c r="U11" s="22">
        <v>394.15424000000002</v>
      </c>
      <c r="V11" s="22"/>
      <c r="W11" s="22"/>
      <c r="X11" s="30"/>
      <c r="Y11" s="1"/>
      <c r="Z11" s="9">
        <v>539900</v>
      </c>
      <c r="AA11" s="1"/>
      <c r="AB11" s="1"/>
      <c r="AC11" s="1">
        <v>1.18</v>
      </c>
      <c r="AD11" s="24">
        <f t="shared" si="10"/>
        <v>550.66788403706994</v>
      </c>
      <c r="AE11" s="1"/>
      <c r="AF11" s="24">
        <v>550.67092000000002</v>
      </c>
      <c r="AG11" s="1">
        <f>AF11/AG10</f>
        <v>0.3986128324834598</v>
      </c>
      <c r="AH11" s="1"/>
      <c r="AI11" s="1"/>
      <c r="AJ11" s="10"/>
      <c r="AK11" s="1"/>
      <c r="AL11" s="1"/>
      <c r="AM11" s="10"/>
      <c r="AN11" s="1"/>
      <c r="AO11" s="1"/>
      <c r="AP11" s="1"/>
      <c r="AQ11" s="1"/>
      <c r="AR11" s="1"/>
      <c r="AS11" s="76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</row>
    <row r="12" spans="1:230" ht="18.75" hidden="1" x14ac:dyDescent="0.25">
      <c r="A12" s="17">
        <v>10</v>
      </c>
      <c r="B12" s="28" t="s">
        <v>15</v>
      </c>
      <c r="C12" s="18" t="s">
        <v>13</v>
      </c>
      <c r="D12" s="18">
        <v>1</v>
      </c>
      <c r="E12" s="31">
        <f>'[1]30.10.2018  стадия П '!E71+20/1.18</f>
        <v>706.178956448534</v>
      </c>
      <c r="F12" s="27">
        <f>E12</f>
        <v>706.178956448534</v>
      </c>
      <c r="G12" s="12">
        <v>1.18</v>
      </c>
      <c r="H12" s="11">
        <f t="shared" si="14"/>
        <v>833.29116860927002</v>
      </c>
      <c r="I12" s="12"/>
      <c r="J12" s="12">
        <f>H12/H5</f>
        <v>0.71176711590889197</v>
      </c>
      <c r="K12" s="3"/>
      <c r="L12" s="3"/>
      <c r="M12" s="3"/>
      <c r="N12" s="3"/>
      <c r="O12" s="3"/>
      <c r="P12" s="3"/>
      <c r="Q12" s="3"/>
      <c r="R12" s="5"/>
      <c r="S12" s="5"/>
      <c r="T12" s="5">
        <f>E12*1.18</f>
        <v>833.29116860927002</v>
      </c>
      <c r="U12" s="22" t="s">
        <v>16</v>
      </c>
      <c r="V12" s="22"/>
      <c r="W12" s="22"/>
      <c r="X12" s="30"/>
      <c r="Y12" s="1"/>
      <c r="Z12" s="9"/>
      <c r="AA12" s="1"/>
      <c r="AB12" s="1"/>
      <c r="AC12" s="1">
        <v>1.18</v>
      </c>
      <c r="AD12" s="24">
        <f t="shared" si="10"/>
        <v>833.29116860927002</v>
      </c>
      <c r="AE12" s="1"/>
      <c r="AF12" s="24">
        <v>833.29182000000003</v>
      </c>
      <c r="AG12" s="1">
        <f>AF12/AG10</f>
        <v>0.60319294262986933</v>
      </c>
      <c r="AH12" s="1"/>
      <c r="AI12" s="1"/>
      <c r="AJ12" s="10"/>
      <c r="AK12" s="1"/>
      <c r="AL12" s="1"/>
      <c r="AM12" s="10"/>
      <c r="AN12" s="1"/>
      <c r="AO12" s="1"/>
      <c r="AP12" s="1"/>
      <c r="AQ12" s="1"/>
      <c r="AR12" s="1"/>
      <c r="AS12" s="76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</row>
    <row r="13" spans="1:230" ht="18.75" hidden="1" x14ac:dyDescent="0.25">
      <c r="A13" s="17"/>
      <c r="B13" s="32" t="s">
        <v>17</v>
      </c>
      <c r="C13" s="33"/>
      <c r="D13" s="33"/>
      <c r="E13" s="34">
        <f>SUM(E7:E12)</f>
        <v>2343.5823490650341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5"/>
      <c r="S13" s="5"/>
      <c r="T13" s="5"/>
      <c r="U13" s="22" t="e">
        <f>SUM(U7:U12)</f>
        <v>#REF!</v>
      </c>
      <c r="V13" s="22"/>
      <c r="W13" s="22"/>
      <c r="X13" s="30"/>
      <c r="Y13" s="1"/>
      <c r="Z13" s="9"/>
      <c r="AA13" s="1"/>
      <c r="AB13" s="1"/>
      <c r="AC13" s="1"/>
      <c r="AD13" s="1"/>
      <c r="AE13" s="1"/>
      <c r="AF13" s="1"/>
      <c r="AG13" s="1"/>
      <c r="AH13" s="1"/>
      <c r="AI13" s="1"/>
      <c r="AJ13" s="10"/>
      <c r="AK13" s="1"/>
      <c r="AL13" s="1"/>
      <c r="AM13" s="10"/>
      <c r="AN13" s="1"/>
      <c r="AO13" s="1"/>
      <c r="AP13" s="1"/>
      <c r="AQ13" s="1"/>
      <c r="AR13" s="1"/>
      <c r="AS13" s="76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</row>
    <row r="14" spans="1:230" ht="18.75" hidden="1" x14ac:dyDescent="0.25">
      <c r="A14" s="35"/>
      <c r="B14" s="36" t="s">
        <v>18</v>
      </c>
      <c r="C14" s="36"/>
      <c r="D14" s="36"/>
      <c r="E14" s="37">
        <f>E13*18%</f>
        <v>421.84482283170615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39"/>
      <c r="T14" s="39"/>
      <c r="U14" s="40" t="e">
        <f>U13*0.18</f>
        <v>#REF!</v>
      </c>
      <c r="V14" s="41" t="e">
        <f>SUM(V7:V10)</f>
        <v>#REF!</v>
      </c>
      <c r="W14" s="41" t="e">
        <f>SUM(W7:W10)</f>
        <v>#REF!</v>
      </c>
      <c r="X14" s="42"/>
      <c r="Y14" s="43"/>
      <c r="Z14" s="44"/>
      <c r="AA14" s="43"/>
      <c r="AB14" s="43"/>
      <c r="AC14" s="43"/>
      <c r="AD14" s="43"/>
      <c r="AE14" s="43"/>
      <c r="AF14" s="43"/>
      <c r="AG14" s="43"/>
      <c r="AH14" s="43"/>
      <c r="AI14" s="43"/>
      <c r="AJ14" s="45"/>
      <c r="AK14" s="43"/>
      <c r="AL14" s="43"/>
      <c r="AM14" s="45"/>
      <c r="AN14" s="43"/>
      <c r="AO14" s="43"/>
      <c r="AP14" s="43"/>
      <c r="AQ14" s="43"/>
      <c r="AR14" s="43"/>
      <c r="AS14" s="76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</row>
    <row r="15" spans="1:230" ht="15.75" hidden="1" x14ac:dyDescent="0.25">
      <c r="A15" s="46"/>
      <c r="B15" s="47" t="s">
        <v>19</v>
      </c>
      <c r="C15" s="47"/>
      <c r="D15" s="47"/>
      <c r="E15" s="48">
        <f>E14+E13</f>
        <v>2765.4271718967402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0" t="e">
        <f>P10+#REF!+#REF!+P9+P8+#REF!+P7+#REF!</f>
        <v>#REF!</v>
      </c>
      <c r="Q15" s="50"/>
      <c r="R15" s="81">
        <f>SUM(R7:T14)</f>
        <v>2765.4271718967402</v>
      </c>
      <c r="S15" s="81"/>
      <c r="T15" s="81"/>
      <c r="U15" s="51" t="e">
        <f>U13+U14</f>
        <v>#REF!</v>
      </c>
      <c r="V15" s="52" t="e">
        <f>V14*1.18</f>
        <v>#REF!</v>
      </c>
      <c r="W15" s="52" t="e">
        <f>W14*1.18</f>
        <v>#REF!</v>
      </c>
      <c r="X15" s="53" t="e">
        <f>SUM(X7:X10)</f>
        <v>#REF!</v>
      </c>
      <c r="Y15" s="54"/>
      <c r="Z15" s="55"/>
      <c r="AA15" s="54"/>
      <c r="AB15" s="54"/>
      <c r="AC15" s="54"/>
      <c r="AD15" s="54"/>
      <c r="AE15" s="54"/>
      <c r="AF15" s="56">
        <f>SUM(AF7:AF14)</f>
        <v>2765.4308592504003</v>
      </c>
      <c r="AG15" s="54"/>
      <c r="AH15" s="54"/>
      <c r="AI15" s="54"/>
      <c r="AJ15" s="57"/>
      <c r="AK15" s="54"/>
      <c r="AL15" s="54"/>
      <c r="AM15" s="57"/>
      <c r="AN15" s="54"/>
      <c r="AO15" s="54"/>
      <c r="AP15" s="54"/>
      <c r="AQ15" s="54"/>
      <c r="AR15" s="54"/>
      <c r="AS15" s="73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</row>
    <row r="16" spans="1:230" ht="15.75" hidden="1" x14ac:dyDescent="0.25">
      <c r="A16" s="82" t="s">
        <v>20</v>
      </c>
      <c r="B16" s="82"/>
      <c r="C16" s="82"/>
      <c r="D16" s="82"/>
      <c r="E16" s="82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 t="e">
        <f>P15*1.18</f>
        <v>#REF!</v>
      </c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59"/>
      <c r="AB16" s="59"/>
      <c r="AC16" s="59"/>
      <c r="AD16" s="59"/>
      <c r="AE16" s="59"/>
      <c r="AF16" s="59"/>
      <c r="AG16" s="59"/>
      <c r="AH16" s="59"/>
      <c r="AI16" s="59"/>
      <c r="AJ16" s="60"/>
      <c r="AK16" s="59"/>
      <c r="AL16" s="59"/>
      <c r="AM16" s="60"/>
      <c r="AN16" s="59"/>
      <c r="AO16" s="59"/>
      <c r="AP16" s="59"/>
      <c r="AQ16" s="59"/>
      <c r="AR16" s="59"/>
      <c r="AS16" s="74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</row>
    <row r="17" spans="1:230" ht="20.25" x14ac:dyDescent="0.3">
      <c r="A17" s="70"/>
      <c r="B17" s="70" t="s">
        <v>22</v>
      </c>
      <c r="C17" s="70"/>
      <c r="D17" s="70"/>
      <c r="E17" s="70"/>
      <c r="F17" s="61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/>
      <c r="AA17" s="62"/>
      <c r="AB17" s="62"/>
      <c r="AC17" s="62"/>
      <c r="AD17" s="62"/>
      <c r="AE17" s="62"/>
      <c r="AF17" s="62"/>
      <c r="AG17" s="62"/>
      <c r="AH17" s="62"/>
      <c r="AI17" s="62"/>
      <c r="AJ17" s="63"/>
      <c r="AK17" s="62"/>
      <c r="AL17" s="62"/>
      <c r="AM17" s="63"/>
      <c r="AN17" s="62"/>
      <c r="AO17" s="62"/>
      <c r="AP17" s="62"/>
      <c r="AQ17" s="62"/>
      <c r="AR17" s="62"/>
      <c r="AS17" s="64">
        <f>AS10*20%</f>
        <v>199.33983050847459</v>
      </c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</row>
    <row r="18" spans="1:230" ht="24" customHeight="1" x14ac:dyDescent="0.25">
      <c r="A18" s="71"/>
      <c r="B18" s="71" t="s">
        <v>23</v>
      </c>
      <c r="C18" s="71"/>
      <c r="D18" s="71"/>
      <c r="E18" s="16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71"/>
      <c r="AB18" s="71"/>
      <c r="AC18" s="71"/>
      <c r="AD18" s="71"/>
      <c r="AE18" s="71"/>
      <c r="AF18" s="71"/>
      <c r="AG18" s="71"/>
      <c r="AH18" s="71"/>
      <c r="AI18" s="71"/>
      <c r="AJ18" s="72"/>
      <c r="AK18" s="71"/>
      <c r="AL18" s="71"/>
      <c r="AM18" s="72"/>
      <c r="AN18" s="71"/>
      <c r="AO18" s="71"/>
      <c r="AP18" s="71"/>
      <c r="AQ18" s="71"/>
      <c r="AR18" s="71"/>
      <c r="AS18" s="75">
        <f>AS10+AS17</f>
        <v>1196.0389830508475</v>
      </c>
    </row>
    <row r="19" spans="1:230" x14ac:dyDescent="0.25">
      <c r="B19" s="65"/>
      <c r="C19" s="65"/>
      <c r="D19" s="65"/>
    </row>
    <row r="20" spans="1:230" ht="70.5" customHeight="1" x14ac:dyDescent="0.25">
      <c r="A20" s="79" t="s">
        <v>20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230" ht="15.75" x14ac:dyDescent="0.25">
      <c r="B21" s="67"/>
    </row>
    <row r="22" spans="1:230" ht="15.75" x14ac:dyDescent="0.25">
      <c r="B22" s="67"/>
    </row>
    <row r="23" spans="1:230" ht="15.75" x14ac:dyDescent="0.25">
      <c r="B23" s="67"/>
    </row>
  </sheetData>
  <mergeCells count="16">
    <mergeCell ref="A1:AS1"/>
    <mergeCell ref="A3:AS3"/>
    <mergeCell ref="A4:A5"/>
    <mergeCell ref="B4:B5"/>
    <mergeCell ref="C4:C5"/>
    <mergeCell ref="D4:D5"/>
    <mergeCell ref="E4:E5"/>
    <mergeCell ref="R4:R5"/>
    <mergeCell ref="S4:S5"/>
    <mergeCell ref="T4:T5"/>
    <mergeCell ref="A2:AS2"/>
    <mergeCell ref="AV3:AZ3"/>
    <mergeCell ref="A20:AS20"/>
    <mergeCell ref="AS4:AS5"/>
    <mergeCell ref="R15:T15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2020-01-22T12:27:25Z</dcterms:modified>
</cp:coreProperties>
</file>