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6" windowHeight="8160"/>
  </bookViews>
  <sheets>
    <sheet name="16.02 обоснование (2)" sheetId="81" r:id="rId1"/>
  </sheets>
  <definedNames>
    <definedName name="_xlnm.Print_Area" localSheetId="0">'16.02 обоснование (2)'!$A$1:$AA$19</definedName>
  </definedNames>
  <calcPr calcId="152511"/>
</workbook>
</file>

<file path=xl/calcChain.xml><?xml version="1.0" encoding="utf-8"?>
<calcChain xmlns="http://schemas.openxmlformats.org/spreadsheetml/2006/main">
  <c r="F14" i="81" l="1"/>
  <c r="F15" i="81"/>
  <c r="H12" i="81"/>
  <c r="N12" i="81" s="1"/>
  <c r="H11" i="81"/>
  <c r="H10" i="81"/>
  <c r="H9" i="81"/>
  <c r="H8" i="81"/>
  <c r="H7" i="81"/>
  <c r="H6" i="81"/>
  <c r="N6" i="81" l="1"/>
  <c r="P6" i="81" s="1"/>
  <c r="Q6" i="81" s="1"/>
  <c r="O6" i="81"/>
  <c r="H13" i="81"/>
  <c r="F13" i="81"/>
  <c r="L3" i="81" s="1"/>
  <c r="O12" i="81"/>
  <c r="P12" i="81" s="1"/>
  <c r="Q12" i="81" s="1"/>
  <c r="K3" i="81" l="1"/>
  <c r="T15" i="81" l="1"/>
  <c r="H15" i="81"/>
  <c r="S13" i="81"/>
  <c r="S11" i="81"/>
  <c r="R11" i="81"/>
  <c r="O11" i="81"/>
  <c r="S9" i="81"/>
  <c r="S8" i="81"/>
  <c r="R8" i="81"/>
  <c r="N8" i="81"/>
  <c r="S6" i="81"/>
  <c r="N11" i="81" l="1"/>
  <c r="P11" i="81" s="1"/>
  <c r="Q11" i="81" s="1"/>
  <c r="O8" i="81"/>
  <c r="P8" i="81" s="1"/>
  <c r="Q8" i="81" s="1"/>
  <c r="R7" i="81"/>
  <c r="R10" i="81"/>
  <c r="R6" i="81"/>
  <c r="S7" i="81"/>
  <c r="R9" i="81"/>
  <c r="S10" i="81"/>
  <c r="R13" i="81"/>
  <c r="U10" i="81" l="1"/>
  <c r="W10" i="81" s="1"/>
  <c r="U6" i="81"/>
  <c r="U7" i="81"/>
  <c r="V7" i="81" s="1"/>
  <c r="H4" i="81"/>
  <c r="O10" i="81"/>
  <c r="N10" i="81"/>
  <c r="N9" i="81"/>
  <c r="O9" i="81"/>
  <c r="N13" i="81"/>
  <c r="O13" i="81"/>
  <c r="O7" i="81"/>
  <c r="N7" i="81"/>
  <c r="U11" i="81"/>
  <c r="X11" i="81" s="1"/>
  <c r="U8" i="81"/>
  <c r="U13" i="81"/>
  <c r="U9" i="81"/>
  <c r="P10" i="81" l="1"/>
  <c r="Q10" i="81" s="1"/>
  <c r="W7" i="81"/>
  <c r="P9" i="81"/>
  <c r="Q9" i="81" s="1"/>
  <c r="P13" i="81"/>
  <c r="P7" i="81"/>
  <c r="Q7" i="81" s="1"/>
  <c r="V10" i="81"/>
  <c r="J15" i="81"/>
  <c r="X7" i="81"/>
  <c r="O4" i="81"/>
  <c r="W8" i="81"/>
  <c r="V8" i="81"/>
  <c r="X8" i="81"/>
  <c r="X10" i="81"/>
  <c r="X6" i="81"/>
  <c r="U16" i="81"/>
  <c r="W6" i="81"/>
  <c r="V6" i="81"/>
  <c r="W11" i="81"/>
  <c r="V11" i="81"/>
  <c r="N4" i="81"/>
  <c r="X9" i="81"/>
  <c r="W9" i="81"/>
  <c r="V9" i="81"/>
  <c r="X13" i="81"/>
  <c r="W13" i="81"/>
  <c r="V13" i="81"/>
  <c r="Q13" i="81" l="1"/>
  <c r="P18" i="81"/>
  <c r="P19" i="81" s="1"/>
  <c r="V17" i="81"/>
  <c r="V18" i="81" s="1"/>
  <c r="W17" i="81"/>
  <c r="W18" i="81" s="1"/>
  <c r="U17" i="81"/>
  <c r="U18" i="81" s="1"/>
  <c r="X18" i="81"/>
  <c r="T14" i="81" l="1"/>
  <c r="R18" i="81" s="1"/>
  <c r="H14" i="81" l="1"/>
  <c r="J14" i="81" s="1"/>
</calcChain>
</file>

<file path=xl/sharedStrings.xml><?xml version="1.0" encoding="utf-8"?>
<sst xmlns="http://schemas.openxmlformats.org/spreadsheetml/2006/main" count="44" uniqueCount="32">
  <si>
    <t>Экспертиза</t>
  </si>
  <si>
    <t>№
п/п</t>
  </si>
  <si>
    <t>Наименование работ и затрат.</t>
  </si>
  <si>
    <t xml:space="preserve">Стоимость,
  тыс. рублей 
</t>
  </si>
  <si>
    <t>ВСЕГО :</t>
  </si>
  <si>
    <t>ИТОГО :</t>
  </si>
  <si>
    <t>НДС 18%</t>
  </si>
  <si>
    <t>Ограждение территории</t>
  </si>
  <si>
    <t>сети хозяйственно-бытовой канализации</t>
  </si>
  <si>
    <t>Изыскания</t>
  </si>
  <si>
    <t>Сети связи</t>
  </si>
  <si>
    <t>Автомобильная дорога</t>
  </si>
  <si>
    <t xml:space="preserve">Комплекс электроснабжения </t>
  </si>
  <si>
    <t>Сети  ливневой канализации</t>
  </si>
  <si>
    <t>Ед.изм.</t>
  </si>
  <si>
    <t>Кол-во</t>
  </si>
  <si>
    <t>Усл.ед.</t>
  </si>
  <si>
    <t>Формирование начальной (максимальной) цены договора выполнено в соответствии с  действующими Справочниками базовых цен на проектные работы для строительства и утвержденным техническим заданием на проектирование.</t>
  </si>
  <si>
    <t>Ст-ть ПИР с НДС</t>
  </si>
  <si>
    <t>Ст-ть изысканий</t>
  </si>
  <si>
    <t>Ст-ть экспертизы</t>
  </si>
  <si>
    <t>Ст-ть ПИР+изыскания+экспертиза</t>
  </si>
  <si>
    <t>Стадия П</t>
  </si>
  <si>
    <t>Стадия Р</t>
  </si>
  <si>
    <t>Ст-ть каждой сети с учетом изысканий и эксп.</t>
  </si>
  <si>
    <t>Коэф. Снижения в торгах</t>
  </si>
  <si>
    <t>Договорная цена</t>
  </si>
  <si>
    <t>531,344,06</t>
  </si>
  <si>
    <t>Водопровода</t>
  </si>
  <si>
    <t>Сети наружного освещения</t>
  </si>
  <si>
    <t>СВЕДЕНИЯ О НАЧАЛЬНОЙ (МАКСИМАЛЬНОЙ) ЦЕНЕ ЕДИНИЦЫ РАБОТ</t>
  </si>
  <si>
    <t xml:space="preserve">на выполнение работ на 
проектирование второго этапа строительства объектов особой экономической зоны промышленно – производственного типа «Липецк», 
расположенной в Елецком районе Липецкой области (подэтап 2.1)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</si>
</sst>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8" formatCode="#,##0.00\ _₽"/>
    <numFmt numFmtId="169" formatCode="#,##0.000"/>
    <numFmt numFmtId="170" formatCode="#,##0.0000"/>
    <numFmt numFmtId="171" formatCode="#,##0.00000"/>
    <numFmt numFmtId="172" formatCode="#,##0.0000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7"/>
      <color indexed="8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>
      <alignment horizontal="left" vertical="top"/>
    </xf>
    <xf numFmtId="0" fontId="3" fillId="0" borderId="8">
      <alignment horizontal="center" vertical="center"/>
    </xf>
    <xf numFmtId="0" fontId="3" fillId="0" borderId="1">
      <alignment horizontal="center" vertical="center"/>
    </xf>
    <xf numFmtId="0" fontId="3" fillId="0" borderId="8">
      <alignment horizontal="center" vertical="center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0" fontId="3" fillId="0" borderId="0">
      <alignment horizontal="right" vertical="top"/>
    </xf>
    <xf numFmtId="0" fontId="1" fillId="0" borderId="0"/>
    <xf numFmtId="0" fontId="10" fillId="0" borderId="0"/>
  </cellStyleXfs>
  <cellXfs count="82">
    <xf numFmtId="0" fontId="0" fillId="0" borderId="0" xfId="0"/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3" fillId="0" borderId="1" xfId="5" applyNumberFormat="1" applyFont="1" applyFill="1" applyBorder="1" applyAlignment="1">
      <alignment horizontal="center" vertical="center" wrapText="1"/>
    </xf>
    <xf numFmtId="0" fontId="13" fillId="0" borderId="3" xfId="5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0" borderId="1" xfId="8" applyNumberFormat="1" applyFont="1" applyFill="1" applyBorder="1" applyAlignment="1">
      <alignment horizontal="center" vertical="center" wrapText="1"/>
    </xf>
    <xf numFmtId="0" fontId="11" fillId="0" borderId="0" xfId="0" applyFont="1"/>
    <xf numFmtId="0" fontId="9" fillId="0" borderId="0" xfId="0" applyFont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2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3" fillId="2" borderId="1" xfId="6" applyNumberFormat="1" applyFont="1" applyFill="1" applyBorder="1" applyAlignment="1">
      <alignment horizontal="center" vertical="center" wrapText="1"/>
    </xf>
    <xf numFmtId="0" fontId="13" fillId="2" borderId="1" xfId="7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wrapText="1"/>
    </xf>
    <xf numFmtId="0" fontId="14" fillId="2" borderId="0" xfId="0" applyFont="1" applyFill="1"/>
    <xf numFmtId="49" fontId="14" fillId="2" borderId="2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left" vertical="center" wrapText="1"/>
    </xf>
    <xf numFmtId="0" fontId="11" fillId="2" borderId="0" xfId="0" applyFont="1" applyFill="1"/>
    <xf numFmtId="2" fontId="11" fillId="2" borderId="0" xfId="0" applyNumberFormat="1" applyFont="1" applyFill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2" fontId="12" fillId="3" borderId="2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2" fillId="2" borderId="0" xfId="0" applyNumberFormat="1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70" fontId="11" fillId="4" borderId="1" xfId="0" applyNumberFormat="1" applyFont="1" applyFill="1" applyBorder="1"/>
    <xf numFmtId="0" fontId="12" fillId="0" borderId="0" xfId="0" applyFont="1" applyAlignment="1">
      <alignment horizontal="center" vertical="center" wrapText="1"/>
    </xf>
    <xf numFmtId="171" fontId="12" fillId="4" borderId="1" xfId="0" applyNumberFormat="1" applyFont="1" applyFill="1" applyBorder="1" applyAlignment="1">
      <alignment horizontal="center" vertical="center"/>
    </xf>
    <xf numFmtId="171" fontId="12" fillId="0" borderId="0" xfId="0" applyNumberFormat="1" applyFont="1" applyAlignment="1">
      <alignment horizontal="center" vertical="center"/>
    </xf>
    <xf numFmtId="171" fontId="12" fillId="4" borderId="1" xfId="0" applyNumberFormat="1" applyFont="1" applyFill="1" applyBorder="1" applyAlignment="1">
      <alignment vertical="center"/>
    </xf>
    <xf numFmtId="171" fontId="12" fillId="0" borderId="0" xfId="0" applyNumberFormat="1" applyFont="1" applyAlignment="1">
      <alignment vertical="center"/>
    </xf>
    <xf numFmtId="171" fontId="11" fillId="4" borderId="1" xfId="0" applyNumberFormat="1" applyFont="1" applyFill="1" applyBorder="1"/>
    <xf numFmtId="172" fontId="12" fillId="4" borderId="1" xfId="0" applyNumberFormat="1" applyFont="1" applyFill="1" applyBorder="1" applyAlignment="1">
      <alignment vertical="center"/>
    </xf>
    <xf numFmtId="169" fontId="12" fillId="0" borderId="0" xfId="0" applyNumberFormat="1" applyFont="1" applyAlignment="1">
      <alignment horizontal="center" vertical="center"/>
    </xf>
    <xf numFmtId="169" fontId="11" fillId="0" borderId="0" xfId="0" applyNumberFormat="1" applyFont="1"/>
    <xf numFmtId="0" fontId="8" fillId="3" borderId="0" xfId="0" applyFont="1" applyFill="1" applyAlignment="1">
      <alignment horizontal="left"/>
    </xf>
    <xf numFmtId="0" fontId="12" fillId="3" borderId="0" xfId="0" applyFont="1" applyFill="1"/>
    <xf numFmtId="4" fontId="12" fillId="3" borderId="0" xfId="0" applyNumberFormat="1" applyFont="1" applyFill="1" applyAlignment="1">
      <alignment horizontal="center" vertical="center"/>
    </xf>
    <xf numFmtId="4" fontId="12" fillId="3" borderId="0" xfId="0" applyNumberFormat="1" applyFont="1" applyFill="1" applyAlignment="1">
      <alignment vertical="center"/>
    </xf>
    <xf numFmtId="4" fontId="11" fillId="3" borderId="0" xfId="0" applyNumberFormat="1" applyFont="1" applyFill="1"/>
    <xf numFmtId="0" fontId="12" fillId="2" borderId="1" xfId="0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2" fontId="20" fillId="2" borderId="3" xfId="7" applyNumberFormat="1" applyFont="1" applyFill="1" applyBorder="1" applyAlignment="1">
      <alignment horizontal="center" vertical="center" wrapText="1"/>
    </xf>
    <xf numFmtId="168" fontId="20" fillId="2" borderId="1" xfId="7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4" fontId="20" fillId="2" borderId="3" xfId="7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7" fillId="0" borderId="0" xfId="2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vertical="top" wrapText="1"/>
    </xf>
    <xf numFmtId="0" fontId="13" fillId="0" borderId="1" xfId="3" quotePrefix="1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3" fillId="2" borderId="1" xfId="4" quotePrefix="1" applyFont="1" applyFill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 wrapText="1"/>
    </xf>
    <xf numFmtId="0" fontId="13" fillId="2" borderId="3" xfId="4" quotePrefix="1" applyFont="1" applyFill="1" applyBorder="1" applyAlignment="1">
      <alignment horizontal="center" vertical="center" wrapText="1"/>
    </xf>
    <xf numFmtId="0" fontId="13" fillId="2" borderId="4" xfId="4" quotePrefix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0" fontId="8" fillId="0" borderId="6" xfId="0" applyNumberFormat="1" applyFont="1" applyBorder="1" applyAlignment="1">
      <alignment horizontal="left" vertical="center" wrapText="1"/>
    </xf>
  </cellXfs>
  <cellStyles count="11">
    <cellStyle name="S0" xfId="2"/>
    <cellStyle name="S12" xfId="4"/>
    <cellStyle name="S14" xfId="3"/>
    <cellStyle name="S16" xfId="5"/>
    <cellStyle name="S17" xfId="6"/>
    <cellStyle name="S18" xfId="7"/>
    <cellStyle name="S22" xfId="8"/>
    <cellStyle name="Обычный" xfId="0" builtinId="0"/>
    <cellStyle name="Обычный 2" xfId="9"/>
    <cellStyle name="Обычный 2 2" xfId="1"/>
    <cellStyle name="Обычный 3" xfId="10"/>
  </cellStyles>
  <dxfs count="0"/>
  <tableStyles count="0" defaultTableStyle="TableStyleMedium9" defaultPivotStyle="PivotStyleLight16"/>
  <colors>
    <mruColors>
      <color rgb="FF8BF729"/>
      <color rgb="FFA4FEFE"/>
      <color rgb="FF99FF33"/>
      <color rgb="FFFFCCCC"/>
      <color rgb="FFCCFF33"/>
      <color rgb="FF99FFCC"/>
      <color rgb="FF99FF66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V22"/>
  <sheetViews>
    <sheetView tabSelected="1" view="pageBreakPreview" topLeftCell="A37" zoomScale="90" zoomScaleNormal="100" zoomScaleSheetLayoutView="90" workbookViewId="0">
      <selection activeCell="AF6" sqref="AF6"/>
    </sheetView>
  </sheetViews>
  <sheetFormatPr defaultRowHeight="13.8" outlineLevelCol="1" x14ac:dyDescent="0.25"/>
  <cols>
    <col min="1" max="1" width="8.44140625" style="2" customWidth="1"/>
    <col min="2" max="2" width="53.33203125" style="2" customWidth="1"/>
    <col min="3" max="3" width="13.109375" style="2" customWidth="1"/>
    <col min="4" max="4" width="11.6640625" style="2" customWidth="1"/>
    <col min="5" max="5" width="24.44140625" style="1" customWidth="1"/>
    <col min="6" max="6" width="9.109375" style="2" hidden="1" customWidth="1" outlineLevel="1"/>
    <col min="7" max="7" width="9.109375" style="2" hidden="1" customWidth="1" outlineLevel="1" collapsed="1"/>
    <col min="8" max="15" width="9.109375" style="2" hidden="1" customWidth="1" outlineLevel="1"/>
    <col min="16" max="16" width="36" style="2" hidden="1" customWidth="1" outlineLevel="1"/>
    <col min="17" max="17" width="17.88671875" style="2" hidden="1" customWidth="1" outlineLevel="1"/>
    <col min="18" max="20" width="9.109375" style="2" hidden="1" customWidth="1" outlineLevel="1"/>
    <col min="21" max="21" width="25.6640625" style="2" hidden="1" customWidth="1" collapsed="1"/>
    <col min="22" max="22" width="14.109375" style="2" hidden="1" customWidth="1"/>
    <col min="23" max="23" width="14.6640625" style="2" hidden="1" customWidth="1"/>
    <col min="24" max="24" width="19.33203125" style="2" hidden="1" customWidth="1"/>
    <col min="25" max="25" width="9.109375" style="2" hidden="1" customWidth="1"/>
    <col min="26" max="26" width="14" style="53" hidden="1" customWidth="1"/>
    <col min="27" max="27" width="9.109375" style="2" hidden="1" customWidth="1"/>
    <col min="28" max="235" width="9.109375" style="2"/>
    <col min="236" max="236" width="8.44140625" style="2" customWidth="1"/>
    <col min="237" max="237" width="63.5546875" style="2" customWidth="1"/>
    <col min="238" max="238" width="24.44140625" style="2" customWidth="1"/>
    <col min="239" max="239" width="15" style="2" customWidth="1"/>
    <col min="240" max="241" width="11" style="2" bestFit="1" customWidth="1"/>
    <col min="242" max="242" width="9.109375" style="2"/>
    <col min="243" max="243" width="10" style="2" bestFit="1" customWidth="1"/>
    <col min="244" max="491" width="9.109375" style="2"/>
    <col min="492" max="492" width="8.44140625" style="2" customWidth="1"/>
    <col min="493" max="493" width="63.5546875" style="2" customWidth="1"/>
    <col min="494" max="494" width="24.44140625" style="2" customWidth="1"/>
    <col min="495" max="495" width="15" style="2" customWidth="1"/>
    <col min="496" max="497" width="11" style="2" bestFit="1" customWidth="1"/>
    <col min="498" max="498" width="9.109375" style="2"/>
    <col min="499" max="499" width="10" style="2" bestFit="1" customWidth="1"/>
    <col min="500" max="747" width="9.109375" style="2"/>
    <col min="748" max="748" width="8.44140625" style="2" customWidth="1"/>
    <col min="749" max="749" width="63.5546875" style="2" customWidth="1"/>
    <col min="750" max="750" width="24.44140625" style="2" customWidth="1"/>
    <col min="751" max="751" width="15" style="2" customWidth="1"/>
    <col min="752" max="753" width="11" style="2" bestFit="1" customWidth="1"/>
    <col min="754" max="754" width="9.109375" style="2"/>
    <col min="755" max="755" width="10" style="2" bestFit="1" customWidth="1"/>
    <col min="756" max="1003" width="9.109375" style="2"/>
    <col min="1004" max="1004" width="8.44140625" style="2" customWidth="1"/>
    <col min="1005" max="1005" width="63.5546875" style="2" customWidth="1"/>
    <col min="1006" max="1006" width="24.44140625" style="2" customWidth="1"/>
    <col min="1007" max="1007" width="15" style="2" customWidth="1"/>
    <col min="1008" max="1009" width="11" style="2" bestFit="1" customWidth="1"/>
    <col min="1010" max="1010" width="9.109375" style="2"/>
    <col min="1011" max="1011" width="10" style="2" bestFit="1" customWidth="1"/>
    <col min="1012" max="1259" width="9.109375" style="2"/>
    <col min="1260" max="1260" width="8.44140625" style="2" customWidth="1"/>
    <col min="1261" max="1261" width="63.5546875" style="2" customWidth="1"/>
    <col min="1262" max="1262" width="24.44140625" style="2" customWidth="1"/>
    <col min="1263" max="1263" width="15" style="2" customWidth="1"/>
    <col min="1264" max="1265" width="11" style="2" bestFit="1" customWidth="1"/>
    <col min="1266" max="1266" width="9.109375" style="2"/>
    <col min="1267" max="1267" width="10" style="2" bestFit="1" customWidth="1"/>
    <col min="1268" max="1515" width="9.109375" style="2"/>
    <col min="1516" max="1516" width="8.44140625" style="2" customWidth="1"/>
    <col min="1517" max="1517" width="63.5546875" style="2" customWidth="1"/>
    <col min="1518" max="1518" width="24.44140625" style="2" customWidth="1"/>
    <col min="1519" max="1519" width="15" style="2" customWidth="1"/>
    <col min="1520" max="1521" width="11" style="2" bestFit="1" customWidth="1"/>
    <col min="1522" max="1522" width="9.109375" style="2"/>
    <col min="1523" max="1523" width="10" style="2" bestFit="1" customWidth="1"/>
    <col min="1524" max="1771" width="9.109375" style="2"/>
    <col min="1772" max="1772" width="8.44140625" style="2" customWidth="1"/>
    <col min="1773" max="1773" width="63.5546875" style="2" customWidth="1"/>
    <col min="1774" max="1774" width="24.44140625" style="2" customWidth="1"/>
    <col min="1775" max="1775" width="15" style="2" customWidth="1"/>
    <col min="1776" max="1777" width="11" style="2" bestFit="1" customWidth="1"/>
    <col min="1778" max="1778" width="9.109375" style="2"/>
    <col min="1779" max="1779" width="10" style="2" bestFit="1" customWidth="1"/>
    <col min="1780" max="2027" width="9.109375" style="2"/>
    <col min="2028" max="2028" width="8.44140625" style="2" customWidth="1"/>
    <col min="2029" max="2029" width="63.5546875" style="2" customWidth="1"/>
    <col min="2030" max="2030" width="24.44140625" style="2" customWidth="1"/>
    <col min="2031" max="2031" width="15" style="2" customWidth="1"/>
    <col min="2032" max="2033" width="11" style="2" bestFit="1" customWidth="1"/>
    <col min="2034" max="2034" width="9.109375" style="2"/>
    <col min="2035" max="2035" width="10" style="2" bestFit="1" customWidth="1"/>
    <col min="2036" max="2283" width="9.109375" style="2"/>
    <col min="2284" max="2284" width="8.44140625" style="2" customWidth="1"/>
    <col min="2285" max="2285" width="63.5546875" style="2" customWidth="1"/>
    <col min="2286" max="2286" width="24.44140625" style="2" customWidth="1"/>
    <col min="2287" max="2287" width="15" style="2" customWidth="1"/>
    <col min="2288" max="2289" width="11" style="2" bestFit="1" customWidth="1"/>
    <col min="2290" max="2290" width="9.109375" style="2"/>
    <col min="2291" max="2291" width="10" style="2" bestFit="1" customWidth="1"/>
    <col min="2292" max="2539" width="9.109375" style="2"/>
    <col min="2540" max="2540" width="8.44140625" style="2" customWidth="1"/>
    <col min="2541" max="2541" width="63.5546875" style="2" customWidth="1"/>
    <col min="2542" max="2542" width="24.44140625" style="2" customWidth="1"/>
    <col min="2543" max="2543" width="15" style="2" customWidth="1"/>
    <col min="2544" max="2545" width="11" style="2" bestFit="1" customWidth="1"/>
    <col min="2546" max="2546" width="9.109375" style="2"/>
    <col min="2547" max="2547" width="10" style="2" bestFit="1" customWidth="1"/>
    <col min="2548" max="2795" width="9.109375" style="2"/>
    <col min="2796" max="2796" width="8.44140625" style="2" customWidth="1"/>
    <col min="2797" max="2797" width="63.5546875" style="2" customWidth="1"/>
    <col min="2798" max="2798" width="24.44140625" style="2" customWidth="1"/>
    <col min="2799" max="2799" width="15" style="2" customWidth="1"/>
    <col min="2800" max="2801" width="11" style="2" bestFit="1" customWidth="1"/>
    <col min="2802" max="2802" width="9.109375" style="2"/>
    <col min="2803" max="2803" width="10" style="2" bestFit="1" customWidth="1"/>
    <col min="2804" max="3051" width="9.109375" style="2"/>
    <col min="3052" max="3052" width="8.44140625" style="2" customWidth="1"/>
    <col min="3053" max="3053" width="63.5546875" style="2" customWidth="1"/>
    <col min="3054" max="3054" width="24.44140625" style="2" customWidth="1"/>
    <col min="3055" max="3055" width="15" style="2" customWidth="1"/>
    <col min="3056" max="3057" width="11" style="2" bestFit="1" customWidth="1"/>
    <col min="3058" max="3058" width="9.109375" style="2"/>
    <col min="3059" max="3059" width="10" style="2" bestFit="1" customWidth="1"/>
    <col min="3060" max="3307" width="9.109375" style="2"/>
    <col min="3308" max="3308" width="8.44140625" style="2" customWidth="1"/>
    <col min="3309" max="3309" width="63.5546875" style="2" customWidth="1"/>
    <col min="3310" max="3310" width="24.44140625" style="2" customWidth="1"/>
    <col min="3311" max="3311" width="15" style="2" customWidth="1"/>
    <col min="3312" max="3313" width="11" style="2" bestFit="1" customWidth="1"/>
    <col min="3314" max="3314" width="9.109375" style="2"/>
    <col min="3315" max="3315" width="10" style="2" bestFit="1" customWidth="1"/>
    <col min="3316" max="3563" width="9.109375" style="2"/>
    <col min="3564" max="3564" width="8.44140625" style="2" customWidth="1"/>
    <col min="3565" max="3565" width="63.5546875" style="2" customWidth="1"/>
    <col min="3566" max="3566" width="24.44140625" style="2" customWidth="1"/>
    <col min="3567" max="3567" width="15" style="2" customWidth="1"/>
    <col min="3568" max="3569" width="11" style="2" bestFit="1" customWidth="1"/>
    <col min="3570" max="3570" width="9.109375" style="2"/>
    <col min="3571" max="3571" width="10" style="2" bestFit="1" customWidth="1"/>
    <col min="3572" max="3819" width="9.109375" style="2"/>
    <col min="3820" max="3820" width="8.44140625" style="2" customWidth="1"/>
    <col min="3821" max="3821" width="63.5546875" style="2" customWidth="1"/>
    <col min="3822" max="3822" width="24.44140625" style="2" customWidth="1"/>
    <col min="3823" max="3823" width="15" style="2" customWidth="1"/>
    <col min="3824" max="3825" width="11" style="2" bestFit="1" customWidth="1"/>
    <col min="3826" max="3826" width="9.109375" style="2"/>
    <col min="3827" max="3827" width="10" style="2" bestFit="1" customWidth="1"/>
    <col min="3828" max="4075" width="9.109375" style="2"/>
    <col min="4076" max="4076" width="8.44140625" style="2" customWidth="1"/>
    <col min="4077" max="4077" width="63.5546875" style="2" customWidth="1"/>
    <col min="4078" max="4078" width="24.44140625" style="2" customWidth="1"/>
    <col min="4079" max="4079" width="15" style="2" customWidth="1"/>
    <col min="4080" max="4081" width="11" style="2" bestFit="1" customWidth="1"/>
    <col min="4082" max="4082" width="9.109375" style="2"/>
    <col min="4083" max="4083" width="10" style="2" bestFit="1" customWidth="1"/>
    <col min="4084" max="4331" width="9.109375" style="2"/>
    <col min="4332" max="4332" width="8.44140625" style="2" customWidth="1"/>
    <col min="4333" max="4333" width="63.5546875" style="2" customWidth="1"/>
    <col min="4334" max="4334" width="24.44140625" style="2" customWidth="1"/>
    <col min="4335" max="4335" width="15" style="2" customWidth="1"/>
    <col min="4336" max="4337" width="11" style="2" bestFit="1" customWidth="1"/>
    <col min="4338" max="4338" width="9.109375" style="2"/>
    <col min="4339" max="4339" width="10" style="2" bestFit="1" customWidth="1"/>
    <col min="4340" max="4587" width="9.109375" style="2"/>
    <col min="4588" max="4588" width="8.44140625" style="2" customWidth="1"/>
    <col min="4589" max="4589" width="63.5546875" style="2" customWidth="1"/>
    <col min="4590" max="4590" width="24.44140625" style="2" customWidth="1"/>
    <col min="4591" max="4591" width="15" style="2" customWidth="1"/>
    <col min="4592" max="4593" width="11" style="2" bestFit="1" customWidth="1"/>
    <col min="4594" max="4594" width="9.109375" style="2"/>
    <col min="4595" max="4595" width="10" style="2" bestFit="1" customWidth="1"/>
    <col min="4596" max="4843" width="9.109375" style="2"/>
    <col min="4844" max="4844" width="8.44140625" style="2" customWidth="1"/>
    <col min="4845" max="4845" width="63.5546875" style="2" customWidth="1"/>
    <col min="4846" max="4846" width="24.44140625" style="2" customWidth="1"/>
    <col min="4847" max="4847" width="15" style="2" customWidth="1"/>
    <col min="4848" max="4849" width="11" style="2" bestFit="1" customWidth="1"/>
    <col min="4850" max="4850" width="9.109375" style="2"/>
    <col min="4851" max="4851" width="10" style="2" bestFit="1" customWidth="1"/>
    <col min="4852" max="5099" width="9.109375" style="2"/>
    <col min="5100" max="5100" width="8.44140625" style="2" customWidth="1"/>
    <col min="5101" max="5101" width="63.5546875" style="2" customWidth="1"/>
    <col min="5102" max="5102" width="24.44140625" style="2" customWidth="1"/>
    <col min="5103" max="5103" width="15" style="2" customWidth="1"/>
    <col min="5104" max="5105" width="11" style="2" bestFit="1" customWidth="1"/>
    <col min="5106" max="5106" width="9.109375" style="2"/>
    <col min="5107" max="5107" width="10" style="2" bestFit="1" customWidth="1"/>
    <col min="5108" max="5355" width="9.109375" style="2"/>
    <col min="5356" max="5356" width="8.44140625" style="2" customWidth="1"/>
    <col min="5357" max="5357" width="63.5546875" style="2" customWidth="1"/>
    <col min="5358" max="5358" width="24.44140625" style="2" customWidth="1"/>
    <col min="5359" max="5359" width="15" style="2" customWidth="1"/>
    <col min="5360" max="5361" width="11" style="2" bestFit="1" customWidth="1"/>
    <col min="5362" max="5362" width="9.109375" style="2"/>
    <col min="5363" max="5363" width="10" style="2" bestFit="1" customWidth="1"/>
    <col min="5364" max="5611" width="9.109375" style="2"/>
    <col min="5612" max="5612" width="8.44140625" style="2" customWidth="1"/>
    <col min="5613" max="5613" width="63.5546875" style="2" customWidth="1"/>
    <col min="5614" max="5614" width="24.44140625" style="2" customWidth="1"/>
    <col min="5615" max="5615" width="15" style="2" customWidth="1"/>
    <col min="5616" max="5617" width="11" style="2" bestFit="1" customWidth="1"/>
    <col min="5618" max="5618" width="9.109375" style="2"/>
    <col min="5619" max="5619" width="10" style="2" bestFit="1" customWidth="1"/>
    <col min="5620" max="5867" width="9.109375" style="2"/>
    <col min="5868" max="5868" width="8.44140625" style="2" customWidth="1"/>
    <col min="5869" max="5869" width="63.5546875" style="2" customWidth="1"/>
    <col min="5870" max="5870" width="24.44140625" style="2" customWidth="1"/>
    <col min="5871" max="5871" width="15" style="2" customWidth="1"/>
    <col min="5872" max="5873" width="11" style="2" bestFit="1" customWidth="1"/>
    <col min="5874" max="5874" width="9.109375" style="2"/>
    <col min="5875" max="5875" width="10" style="2" bestFit="1" customWidth="1"/>
    <col min="5876" max="6123" width="9.109375" style="2"/>
    <col min="6124" max="6124" width="8.44140625" style="2" customWidth="1"/>
    <col min="6125" max="6125" width="63.5546875" style="2" customWidth="1"/>
    <col min="6126" max="6126" width="24.44140625" style="2" customWidth="1"/>
    <col min="6127" max="6127" width="15" style="2" customWidth="1"/>
    <col min="6128" max="6129" width="11" style="2" bestFit="1" customWidth="1"/>
    <col min="6130" max="6130" width="9.109375" style="2"/>
    <col min="6131" max="6131" width="10" style="2" bestFit="1" customWidth="1"/>
    <col min="6132" max="6379" width="9.109375" style="2"/>
    <col min="6380" max="6380" width="8.44140625" style="2" customWidth="1"/>
    <col min="6381" max="6381" width="63.5546875" style="2" customWidth="1"/>
    <col min="6382" max="6382" width="24.44140625" style="2" customWidth="1"/>
    <col min="6383" max="6383" width="15" style="2" customWidth="1"/>
    <col min="6384" max="6385" width="11" style="2" bestFit="1" customWidth="1"/>
    <col min="6386" max="6386" width="9.109375" style="2"/>
    <col min="6387" max="6387" width="10" style="2" bestFit="1" customWidth="1"/>
    <col min="6388" max="6635" width="9.109375" style="2"/>
    <col min="6636" max="6636" width="8.44140625" style="2" customWidth="1"/>
    <col min="6637" max="6637" width="63.5546875" style="2" customWidth="1"/>
    <col min="6638" max="6638" width="24.44140625" style="2" customWidth="1"/>
    <col min="6639" max="6639" width="15" style="2" customWidth="1"/>
    <col min="6640" max="6641" width="11" style="2" bestFit="1" customWidth="1"/>
    <col min="6642" max="6642" width="9.109375" style="2"/>
    <col min="6643" max="6643" width="10" style="2" bestFit="1" customWidth="1"/>
    <col min="6644" max="6891" width="9.109375" style="2"/>
    <col min="6892" max="6892" width="8.44140625" style="2" customWidth="1"/>
    <col min="6893" max="6893" width="63.5546875" style="2" customWidth="1"/>
    <col min="6894" max="6894" width="24.44140625" style="2" customWidth="1"/>
    <col min="6895" max="6895" width="15" style="2" customWidth="1"/>
    <col min="6896" max="6897" width="11" style="2" bestFit="1" customWidth="1"/>
    <col min="6898" max="6898" width="9.109375" style="2"/>
    <col min="6899" max="6899" width="10" style="2" bestFit="1" customWidth="1"/>
    <col min="6900" max="7147" width="9.109375" style="2"/>
    <col min="7148" max="7148" width="8.44140625" style="2" customWidth="1"/>
    <col min="7149" max="7149" width="63.5546875" style="2" customWidth="1"/>
    <col min="7150" max="7150" width="24.44140625" style="2" customWidth="1"/>
    <col min="7151" max="7151" width="15" style="2" customWidth="1"/>
    <col min="7152" max="7153" width="11" style="2" bestFit="1" customWidth="1"/>
    <col min="7154" max="7154" width="9.109375" style="2"/>
    <col min="7155" max="7155" width="10" style="2" bestFit="1" customWidth="1"/>
    <col min="7156" max="7403" width="9.109375" style="2"/>
    <col min="7404" max="7404" width="8.44140625" style="2" customWidth="1"/>
    <col min="7405" max="7405" width="63.5546875" style="2" customWidth="1"/>
    <col min="7406" max="7406" width="24.44140625" style="2" customWidth="1"/>
    <col min="7407" max="7407" width="15" style="2" customWidth="1"/>
    <col min="7408" max="7409" width="11" style="2" bestFit="1" customWidth="1"/>
    <col min="7410" max="7410" width="9.109375" style="2"/>
    <col min="7411" max="7411" width="10" style="2" bestFit="1" customWidth="1"/>
    <col min="7412" max="7659" width="9.109375" style="2"/>
    <col min="7660" max="7660" width="8.44140625" style="2" customWidth="1"/>
    <col min="7661" max="7661" width="63.5546875" style="2" customWidth="1"/>
    <col min="7662" max="7662" width="24.44140625" style="2" customWidth="1"/>
    <col min="7663" max="7663" width="15" style="2" customWidth="1"/>
    <col min="7664" max="7665" width="11" style="2" bestFit="1" customWidth="1"/>
    <col min="7666" max="7666" width="9.109375" style="2"/>
    <col min="7667" max="7667" width="10" style="2" bestFit="1" customWidth="1"/>
    <col min="7668" max="7915" width="9.109375" style="2"/>
    <col min="7916" max="7916" width="8.44140625" style="2" customWidth="1"/>
    <col min="7917" max="7917" width="63.5546875" style="2" customWidth="1"/>
    <col min="7918" max="7918" width="24.44140625" style="2" customWidth="1"/>
    <col min="7919" max="7919" width="15" style="2" customWidth="1"/>
    <col min="7920" max="7921" width="11" style="2" bestFit="1" customWidth="1"/>
    <col min="7922" max="7922" width="9.109375" style="2"/>
    <col min="7923" max="7923" width="10" style="2" bestFit="1" customWidth="1"/>
    <col min="7924" max="8171" width="9.109375" style="2"/>
    <col min="8172" max="8172" width="8.44140625" style="2" customWidth="1"/>
    <col min="8173" max="8173" width="63.5546875" style="2" customWidth="1"/>
    <col min="8174" max="8174" width="24.44140625" style="2" customWidth="1"/>
    <col min="8175" max="8175" width="15" style="2" customWidth="1"/>
    <col min="8176" max="8177" width="11" style="2" bestFit="1" customWidth="1"/>
    <col min="8178" max="8178" width="9.109375" style="2"/>
    <col min="8179" max="8179" width="10" style="2" bestFit="1" customWidth="1"/>
    <col min="8180" max="8427" width="9.109375" style="2"/>
    <col min="8428" max="8428" width="8.44140625" style="2" customWidth="1"/>
    <col min="8429" max="8429" width="63.5546875" style="2" customWidth="1"/>
    <col min="8430" max="8430" width="24.44140625" style="2" customWidth="1"/>
    <col min="8431" max="8431" width="15" style="2" customWidth="1"/>
    <col min="8432" max="8433" width="11" style="2" bestFit="1" customWidth="1"/>
    <col min="8434" max="8434" width="9.109375" style="2"/>
    <col min="8435" max="8435" width="10" style="2" bestFit="1" customWidth="1"/>
    <col min="8436" max="8683" width="9.109375" style="2"/>
    <col min="8684" max="8684" width="8.44140625" style="2" customWidth="1"/>
    <col min="8685" max="8685" width="63.5546875" style="2" customWidth="1"/>
    <col min="8686" max="8686" width="24.44140625" style="2" customWidth="1"/>
    <col min="8687" max="8687" width="15" style="2" customWidth="1"/>
    <col min="8688" max="8689" width="11" style="2" bestFit="1" customWidth="1"/>
    <col min="8690" max="8690" width="9.109375" style="2"/>
    <col min="8691" max="8691" width="10" style="2" bestFit="1" customWidth="1"/>
    <col min="8692" max="8939" width="9.109375" style="2"/>
    <col min="8940" max="8940" width="8.44140625" style="2" customWidth="1"/>
    <col min="8941" max="8941" width="63.5546875" style="2" customWidth="1"/>
    <col min="8942" max="8942" width="24.44140625" style="2" customWidth="1"/>
    <col min="8943" max="8943" width="15" style="2" customWidth="1"/>
    <col min="8944" max="8945" width="11" style="2" bestFit="1" customWidth="1"/>
    <col min="8946" max="8946" width="9.109375" style="2"/>
    <col min="8947" max="8947" width="10" style="2" bestFit="1" customWidth="1"/>
    <col min="8948" max="9195" width="9.109375" style="2"/>
    <col min="9196" max="9196" width="8.44140625" style="2" customWidth="1"/>
    <col min="9197" max="9197" width="63.5546875" style="2" customWidth="1"/>
    <col min="9198" max="9198" width="24.44140625" style="2" customWidth="1"/>
    <col min="9199" max="9199" width="15" style="2" customWidth="1"/>
    <col min="9200" max="9201" width="11" style="2" bestFit="1" customWidth="1"/>
    <col min="9202" max="9202" width="9.109375" style="2"/>
    <col min="9203" max="9203" width="10" style="2" bestFit="1" customWidth="1"/>
    <col min="9204" max="9451" width="9.109375" style="2"/>
    <col min="9452" max="9452" width="8.44140625" style="2" customWidth="1"/>
    <col min="9453" max="9453" width="63.5546875" style="2" customWidth="1"/>
    <col min="9454" max="9454" width="24.44140625" style="2" customWidth="1"/>
    <col min="9455" max="9455" width="15" style="2" customWidth="1"/>
    <col min="9456" max="9457" width="11" style="2" bestFit="1" customWidth="1"/>
    <col min="9458" max="9458" width="9.109375" style="2"/>
    <col min="9459" max="9459" width="10" style="2" bestFit="1" customWidth="1"/>
    <col min="9460" max="9707" width="9.109375" style="2"/>
    <col min="9708" max="9708" width="8.44140625" style="2" customWidth="1"/>
    <col min="9709" max="9709" width="63.5546875" style="2" customWidth="1"/>
    <col min="9710" max="9710" width="24.44140625" style="2" customWidth="1"/>
    <col min="9711" max="9711" width="15" style="2" customWidth="1"/>
    <col min="9712" max="9713" width="11" style="2" bestFit="1" customWidth="1"/>
    <col min="9714" max="9714" width="9.109375" style="2"/>
    <col min="9715" max="9715" width="10" style="2" bestFit="1" customWidth="1"/>
    <col min="9716" max="9963" width="9.109375" style="2"/>
    <col min="9964" max="9964" width="8.44140625" style="2" customWidth="1"/>
    <col min="9965" max="9965" width="63.5546875" style="2" customWidth="1"/>
    <col min="9966" max="9966" width="24.44140625" style="2" customWidth="1"/>
    <col min="9967" max="9967" width="15" style="2" customWidth="1"/>
    <col min="9968" max="9969" width="11" style="2" bestFit="1" customWidth="1"/>
    <col min="9970" max="9970" width="9.109375" style="2"/>
    <col min="9971" max="9971" width="10" style="2" bestFit="1" customWidth="1"/>
    <col min="9972" max="10219" width="9.109375" style="2"/>
    <col min="10220" max="10220" width="8.44140625" style="2" customWidth="1"/>
    <col min="10221" max="10221" width="63.5546875" style="2" customWidth="1"/>
    <col min="10222" max="10222" width="24.44140625" style="2" customWidth="1"/>
    <col min="10223" max="10223" width="15" style="2" customWidth="1"/>
    <col min="10224" max="10225" width="11" style="2" bestFit="1" customWidth="1"/>
    <col min="10226" max="10226" width="9.109375" style="2"/>
    <col min="10227" max="10227" width="10" style="2" bestFit="1" customWidth="1"/>
    <col min="10228" max="10475" width="9.109375" style="2"/>
    <col min="10476" max="10476" width="8.44140625" style="2" customWidth="1"/>
    <col min="10477" max="10477" width="63.5546875" style="2" customWidth="1"/>
    <col min="10478" max="10478" width="24.44140625" style="2" customWidth="1"/>
    <col min="10479" max="10479" width="15" style="2" customWidth="1"/>
    <col min="10480" max="10481" width="11" style="2" bestFit="1" customWidth="1"/>
    <col min="10482" max="10482" width="9.109375" style="2"/>
    <col min="10483" max="10483" width="10" style="2" bestFit="1" customWidth="1"/>
    <col min="10484" max="10731" width="9.109375" style="2"/>
    <col min="10732" max="10732" width="8.44140625" style="2" customWidth="1"/>
    <col min="10733" max="10733" width="63.5546875" style="2" customWidth="1"/>
    <col min="10734" max="10734" width="24.44140625" style="2" customWidth="1"/>
    <col min="10735" max="10735" width="15" style="2" customWidth="1"/>
    <col min="10736" max="10737" width="11" style="2" bestFit="1" customWidth="1"/>
    <col min="10738" max="10738" width="9.109375" style="2"/>
    <col min="10739" max="10739" width="10" style="2" bestFit="1" customWidth="1"/>
    <col min="10740" max="10987" width="9.109375" style="2"/>
    <col min="10988" max="10988" width="8.44140625" style="2" customWidth="1"/>
    <col min="10989" max="10989" width="63.5546875" style="2" customWidth="1"/>
    <col min="10990" max="10990" width="24.44140625" style="2" customWidth="1"/>
    <col min="10991" max="10991" width="15" style="2" customWidth="1"/>
    <col min="10992" max="10993" width="11" style="2" bestFit="1" customWidth="1"/>
    <col min="10994" max="10994" width="9.109375" style="2"/>
    <col min="10995" max="10995" width="10" style="2" bestFit="1" customWidth="1"/>
    <col min="10996" max="11243" width="9.109375" style="2"/>
    <col min="11244" max="11244" width="8.44140625" style="2" customWidth="1"/>
    <col min="11245" max="11245" width="63.5546875" style="2" customWidth="1"/>
    <col min="11246" max="11246" width="24.44140625" style="2" customWidth="1"/>
    <col min="11247" max="11247" width="15" style="2" customWidth="1"/>
    <col min="11248" max="11249" width="11" style="2" bestFit="1" customWidth="1"/>
    <col min="11250" max="11250" width="9.109375" style="2"/>
    <col min="11251" max="11251" width="10" style="2" bestFit="1" customWidth="1"/>
    <col min="11252" max="11499" width="9.109375" style="2"/>
    <col min="11500" max="11500" width="8.44140625" style="2" customWidth="1"/>
    <col min="11501" max="11501" width="63.5546875" style="2" customWidth="1"/>
    <col min="11502" max="11502" width="24.44140625" style="2" customWidth="1"/>
    <col min="11503" max="11503" width="15" style="2" customWidth="1"/>
    <col min="11504" max="11505" width="11" style="2" bestFit="1" customWidth="1"/>
    <col min="11506" max="11506" width="9.109375" style="2"/>
    <col min="11507" max="11507" width="10" style="2" bestFit="1" customWidth="1"/>
    <col min="11508" max="11755" width="9.109375" style="2"/>
    <col min="11756" max="11756" width="8.44140625" style="2" customWidth="1"/>
    <col min="11757" max="11757" width="63.5546875" style="2" customWidth="1"/>
    <col min="11758" max="11758" width="24.44140625" style="2" customWidth="1"/>
    <col min="11759" max="11759" width="15" style="2" customWidth="1"/>
    <col min="11760" max="11761" width="11" style="2" bestFit="1" customWidth="1"/>
    <col min="11762" max="11762" width="9.109375" style="2"/>
    <col min="11763" max="11763" width="10" style="2" bestFit="1" customWidth="1"/>
    <col min="11764" max="12011" width="9.109375" style="2"/>
    <col min="12012" max="12012" width="8.44140625" style="2" customWidth="1"/>
    <col min="12013" max="12013" width="63.5546875" style="2" customWidth="1"/>
    <col min="12014" max="12014" width="24.44140625" style="2" customWidth="1"/>
    <col min="12015" max="12015" width="15" style="2" customWidth="1"/>
    <col min="12016" max="12017" width="11" style="2" bestFit="1" customWidth="1"/>
    <col min="12018" max="12018" width="9.109375" style="2"/>
    <col min="12019" max="12019" width="10" style="2" bestFit="1" customWidth="1"/>
    <col min="12020" max="12267" width="9.109375" style="2"/>
    <col min="12268" max="12268" width="8.44140625" style="2" customWidth="1"/>
    <col min="12269" max="12269" width="63.5546875" style="2" customWidth="1"/>
    <col min="12270" max="12270" width="24.44140625" style="2" customWidth="1"/>
    <col min="12271" max="12271" width="15" style="2" customWidth="1"/>
    <col min="12272" max="12273" width="11" style="2" bestFit="1" customWidth="1"/>
    <col min="12274" max="12274" width="9.109375" style="2"/>
    <col min="12275" max="12275" width="10" style="2" bestFit="1" customWidth="1"/>
    <col min="12276" max="12523" width="9.109375" style="2"/>
    <col min="12524" max="12524" width="8.44140625" style="2" customWidth="1"/>
    <col min="12525" max="12525" width="63.5546875" style="2" customWidth="1"/>
    <col min="12526" max="12526" width="24.44140625" style="2" customWidth="1"/>
    <col min="12527" max="12527" width="15" style="2" customWidth="1"/>
    <col min="12528" max="12529" width="11" style="2" bestFit="1" customWidth="1"/>
    <col min="12530" max="12530" width="9.109375" style="2"/>
    <col min="12531" max="12531" width="10" style="2" bestFit="1" customWidth="1"/>
    <col min="12532" max="12779" width="9.109375" style="2"/>
    <col min="12780" max="12780" width="8.44140625" style="2" customWidth="1"/>
    <col min="12781" max="12781" width="63.5546875" style="2" customWidth="1"/>
    <col min="12782" max="12782" width="24.44140625" style="2" customWidth="1"/>
    <col min="12783" max="12783" width="15" style="2" customWidth="1"/>
    <col min="12784" max="12785" width="11" style="2" bestFit="1" customWidth="1"/>
    <col min="12786" max="12786" width="9.109375" style="2"/>
    <col min="12787" max="12787" width="10" style="2" bestFit="1" customWidth="1"/>
    <col min="12788" max="13035" width="9.109375" style="2"/>
    <col min="13036" max="13036" width="8.44140625" style="2" customWidth="1"/>
    <col min="13037" max="13037" width="63.5546875" style="2" customWidth="1"/>
    <col min="13038" max="13038" width="24.44140625" style="2" customWidth="1"/>
    <col min="13039" max="13039" width="15" style="2" customWidth="1"/>
    <col min="13040" max="13041" width="11" style="2" bestFit="1" customWidth="1"/>
    <col min="13042" max="13042" width="9.109375" style="2"/>
    <col min="13043" max="13043" width="10" style="2" bestFit="1" customWidth="1"/>
    <col min="13044" max="13291" width="9.109375" style="2"/>
    <col min="13292" max="13292" width="8.44140625" style="2" customWidth="1"/>
    <col min="13293" max="13293" width="63.5546875" style="2" customWidth="1"/>
    <col min="13294" max="13294" width="24.44140625" style="2" customWidth="1"/>
    <col min="13295" max="13295" width="15" style="2" customWidth="1"/>
    <col min="13296" max="13297" width="11" style="2" bestFit="1" customWidth="1"/>
    <col min="13298" max="13298" width="9.109375" style="2"/>
    <col min="13299" max="13299" width="10" style="2" bestFit="1" customWidth="1"/>
    <col min="13300" max="13547" width="9.109375" style="2"/>
    <col min="13548" max="13548" width="8.44140625" style="2" customWidth="1"/>
    <col min="13549" max="13549" width="63.5546875" style="2" customWidth="1"/>
    <col min="13550" max="13550" width="24.44140625" style="2" customWidth="1"/>
    <col min="13551" max="13551" width="15" style="2" customWidth="1"/>
    <col min="13552" max="13553" width="11" style="2" bestFit="1" customWidth="1"/>
    <col min="13554" max="13554" width="9.109375" style="2"/>
    <col min="13555" max="13555" width="10" style="2" bestFit="1" customWidth="1"/>
    <col min="13556" max="13803" width="9.109375" style="2"/>
    <col min="13804" max="13804" width="8.44140625" style="2" customWidth="1"/>
    <col min="13805" max="13805" width="63.5546875" style="2" customWidth="1"/>
    <col min="13806" max="13806" width="24.44140625" style="2" customWidth="1"/>
    <col min="13807" max="13807" width="15" style="2" customWidth="1"/>
    <col min="13808" max="13809" width="11" style="2" bestFit="1" customWidth="1"/>
    <col min="13810" max="13810" width="9.109375" style="2"/>
    <col min="13811" max="13811" width="10" style="2" bestFit="1" customWidth="1"/>
    <col min="13812" max="14059" width="9.109375" style="2"/>
    <col min="14060" max="14060" width="8.44140625" style="2" customWidth="1"/>
    <col min="14061" max="14061" width="63.5546875" style="2" customWidth="1"/>
    <col min="14062" max="14062" width="24.44140625" style="2" customWidth="1"/>
    <col min="14063" max="14063" width="15" style="2" customWidth="1"/>
    <col min="14064" max="14065" width="11" style="2" bestFit="1" customWidth="1"/>
    <col min="14066" max="14066" width="9.109375" style="2"/>
    <col min="14067" max="14067" width="10" style="2" bestFit="1" customWidth="1"/>
    <col min="14068" max="14315" width="9.109375" style="2"/>
    <col min="14316" max="14316" width="8.44140625" style="2" customWidth="1"/>
    <col min="14317" max="14317" width="63.5546875" style="2" customWidth="1"/>
    <col min="14318" max="14318" width="24.44140625" style="2" customWidth="1"/>
    <col min="14319" max="14319" width="15" style="2" customWidth="1"/>
    <col min="14320" max="14321" width="11" style="2" bestFit="1" customWidth="1"/>
    <col min="14322" max="14322" width="9.109375" style="2"/>
    <col min="14323" max="14323" width="10" style="2" bestFit="1" customWidth="1"/>
    <col min="14324" max="14571" width="9.109375" style="2"/>
    <col min="14572" max="14572" width="8.44140625" style="2" customWidth="1"/>
    <col min="14573" max="14573" width="63.5546875" style="2" customWidth="1"/>
    <col min="14574" max="14574" width="24.44140625" style="2" customWidth="1"/>
    <col min="14575" max="14575" width="15" style="2" customWidth="1"/>
    <col min="14576" max="14577" width="11" style="2" bestFit="1" customWidth="1"/>
    <col min="14578" max="14578" width="9.109375" style="2"/>
    <col min="14579" max="14579" width="10" style="2" bestFit="1" customWidth="1"/>
    <col min="14580" max="14827" width="9.109375" style="2"/>
    <col min="14828" max="14828" width="8.44140625" style="2" customWidth="1"/>
    <col min="14829" max="14829" width="63.5546875" style="2" customWidth="1"/>
    <col min="14830" max="14830" width="24.44140625" style="2" customWidth="1"/>
    <col min="14831" max="14831" width="15" style="2" customWidth="1"/>
    <col min="14832" max="14833" width="11" style="2" bestFit="1" customWidth="1"/>
    <col min="14834" max="14834" width="9.109375" style="2"/>
    <col min="14835" max="14835" width="10" style="2" bestFit="1" customWidth="1"/>
    <col min="14836" max="15083" width="9.109375" style="2"/>
    <col min="15084" max="15084" width="8.44140625" style="2" customWidth="1"/>
    <col min="15085" max="15085" width="63.5546875" style="2" customWidth="1"/>
    <col min="15086" max="15086" width="24.44140625" style="2" customWidth="1"/>
    <col min="15087" max="15087" width="15" style="2" customWidth="1"/>
    <col min="15088" max="15089" width="11" style="2" bestFit="1" customWidth="1"/>
    <col min="15090" max="15090" width="9.109375" style="2"/>
    <col min="15091" max="15091" width="10" style="2" bestFit="1" customWidth="1"/>
    <col min="15092" max="15339" width="9.109375" style="2"/>
    <col min="15340" max="15340" width="8.44140625" style="2" customWidth="1"/>
    <col min="15341" max="15341" width="63.5546875" style="2" customWidth="1"/>
    <col min="15342" max="15342" width="24.44140625" style="2" customWidth="1"/>
    <col min="15343" max="15343" width="15" style="2" customWidth="1"/>
    <col min="15344" max="15345" width="11" style="2" bestFit="1" customWidth="1"/>
    <col min="15346" max="15346" width="9.109375" style="2"/>
    <col min="15347" max="15347" width="10" style="2" bestFit="1" customWidth="1"/>
    <col min="15348" max="15595" width="9.109375" style="2"/>
    <col min="15596" max="15596" width="8.44140625" style="2" customWidth="1"/>
    <col min="15597" max="15597" width="63.5546875" style="2" customWidth="1"/>
    <col min="15598" max="15598" width="24.44140625" style="2" customWidth="1"/>
    <col min="15599" max="15599" width="15" style="2" customWidth="1"/>
    <col min="15600" max="15601" width="11" style="2" bestFit="1" customWidth="1"/>
    <col min="15602" max="15602" width="9.109375" style="2"/>
    <col min="15603" max="15603" width="10" style="2" bestFit="1" customWidth="1"/>
    <col min="15604" max="15851" width="9.109375" style="2"/>
    <col min="15852" max="15852" width="8.44140625" style="2" customWidth="1"/>
    <col min="15853" max="15853" width="63.5546875" style="2" customWidth="1"/>
    <col min="15854" max="15854" width="24.44140625" style="2" customWidth="1"/>
    <col min="15855" max="15855" width="15" style="2" customWidth="1"/>
    <col min="15856" max="15857" width="11" style="2" bestFit="1" customWidth="1"/>
    <col min="15858" max="15858" width="9.109375" style="2"/>
    <col min="15859" max="15859" width="10" style="2" bestFit="1" customWidth="1"/>
    <col min="15860" max="16107" width="9.109375" style="2"/>
    <col min="16108" max="16108" width="8.44140625" style="2" customWidth="1"/>
    <col min="16109" max="16109" width="63.5546875" style="2" customWidth="1"/>
    <col min="16110" max="16110" width="24.44140625" style="2" customWidth="1"/>
    <col min="16111" max="16111" width="15" style="2" customWidth="1"/>
    <col min="16112" max="16113" width="11" style="2" bestFit="1" customWidth="1"/>
    <col min="16114" max="16114" width="9.109375" style="2"/>
    <col min="16115" max="16115" width="10" style="2" bestFit="1" customWidth="1"/>
    <col min="16116" max="16384" width="9.109375" style="2"/>
  </cols>
  <sheetData>
    <row r="1" spans="1:230" ht="18.75" customHeight="1" x14ac:dyDescent="0.3">
      <c r="A1" s="69" t="s">
        <v>30</v>
      </c>
      <c r="B1" s="69"/>
      <c r="C1" s="69"/>
      <c r="D1" s="69"/>
      <c r="E1" s="69"/>
      <c r="F1" s="12"/>
      <c r="G1" s="1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5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</row>
    <row r="2" spans="1:230" ht="72.599999999999994" customHeight="1" x14ac:dyDescent="0.25">
      <c r="A2" s="70" t="s">
        <v>31</v>
      </c>
      <c r="B2" s="70"/>
      <c r="C2" s="70"/>
      <c r="D2" s="70"/>
      <c r="E2" s="70"/>
      <c r="F2" s="1"/>
      <c r="G2" s="1"/>
      <c r="H2" s="1"/>
      <c r="I2" s="1"/>
      <c r="J2" s="1"/>
      <c r="K2" s="1"/>
      <c r="L2" s="1"/>
      <c r="M2" s="1"/>
      <c r="N2" s="1"/>
      <c r="O2" s="1"/>
      <c r="P2" s="37" t="s">
        <v>24</v>
      </c>
      <c r="Q2" s="67"/>
      <c r="R2" s="1"/>
      <c r="S2" s="1"/>
      <c r="T2" s="1"/>
      <c r="U2" s="39" t="s">
        <v>25</v>
      </c>
      <c r="V2" s="1"/>
      <c r="W2" s="1"/>
      <c r="X2" s="1"/>
      <c r="Y2" s="1"/>
      <c r="Z2" s="35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</row>
    <row r="3" spans="1:230" ht="50.25" customHeight="1" x14ac:dyDescent="0.25">
      <c r="A3" s="71" t="s">
        <v>1</v>
      </c>
      <c r="B3" s="73" t="s">
        <v>2</v>
      </c>
      <c r="C3" s="75" t="s">
        <v>14</v>
      </c>
      <c r="D3" s="75" t="s">
        <v>15</v>
      </c>
      <c r="E3" s="77" t="s">
        <v>3</v>
      </c>
      <c r="F3" s="14"/>
      <c r="G3" s="14"/>
      <c r="H3" s="15" t="s">
        <v>18</v>
      </c>
      <c r="I3" s="38"/>
      <c r="J3" s="38"/>
      <c r="K3" s="38">
        <f>F14/F13</f>
        <v>0.17478372573732617</v>
      </c>
      <c r="L3" s="38">
        <f>F15/F13</f>
        <v>0.26448924895669801</v>
      </c>
      <c r="M3" s="38"/>
      <c r="N3" s="15" t="s">
        <v>19</v>
      </c>
      <c r="O3" s="15" t="s">
        <v>20</v>
      </c>
      <c r="P3" s="34" t="s">
        <v>21</v>
      </c>
      <c r="Q3" s="34"/>
      <c r="R3" s="79" t="s">
        <v>22</v>
      </c>
      <c r="S3" s="79" t="s">
        <v>23</v>
      </c>
      <c r="T3" s="79"/>
      <c r="U3" s="41" t="s">
        <v>26</v>
      </c>
      <c r="V3" s="41" t="s">
        <v>22</v>
      </c>
      <c r="W3" s="41" t="s">
        <v>23</v>
      </c>
      <c r="X3" s="43" t="s">
        <v>21</v>
      </c>
      <c r="Y3" s="1"/>
      <c r="Z3" s="54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</row>
    <row r="4" spans="1:230" ht="8.25" customHeight="1" x14ac:dyDescent="0.25">
      <c r="A4" s="72"/>
      <c r="B4" s="74"/>
      <c r="C4" s="76"/>
      <c r="D4" s="76"/>
      <c r="E4" s="78"/>
      <c r="F4" s="14"/>
      <c r="G4" s="14"/>
      <c r="H4" s="16">
        <f>SUM(H6:H13)</f>
        <v>2669.9722549560006</v>
      </c>
      <c r="I4" s="17"/>
      <c r="J4" s="17"/>
      <c r="K4" s="17"/>
      <c r="L4" s="17"/>
      <c r="M4" s="17"/>
      <c r="N4" s="16">
        <f t="shared" ref="N4:O4" si="0">SUM(N6:N13)</f>
        <v>466.66769833649994</v>
      </c>
      <c r="O4" s="16">
        <f t="shared" si="0"/>
        <v>706.178956448534</v>
      </c>
      <c r="P4" s="35"/>
      <c r="Q4" s="35"/>
      <c r="R4" s="79"/>
      <c r="S4" s="79"/>
      <c r="T4" s="79"/>
      <c r="U4" s="41"/>
      <c r="V4" s="41"/>
      <c r="W4" s="41"/>
      <c r="X4" s="1"/>
      <c r="Y4" s="1"/>
      <c r="Z4" s="54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</row>
    <row r="5" spans="1:230" ht="15.6" x14ac:dyDescent="0.25">
      <c r="A5" s="3">
        <v>1</v>
      </c>
      <c r="B5" s="18">
        <v>2</v>
      </c>
      <c r="C5" s="18">
        <v>3</v>
      </c>
      <c r="D5" s="18">
        <v>4</v>
      </c>
      <c r="E5" s="19">
        <v>5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35"/>
      <c r="Q5" s="35"/>
      <c r="R5" s="38"/>
      <c r="S5" s="38"/>
      <c r="T5" s="38"/>
      <c r="U5" s="41"/>
      <c r="V5" s="41"/>
      <c r="W5" s="41"/>
      <c r="X5" s="1"/>
      <c r="Y5" s="1"/>
      <c r="Z5" s="54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</row>
    <row r="6" spans="1:230" ht="41.25" customHeight="1" x14ac:dyDescent="0.25">
      <c r="A6" s="4">
        <v>1</v>
      </c>
      <c r="B6" s="20" t="s">
        <v>11</v>
      </c>
      <c r="C6" s="13" t="s">
        <v>16</v>
      </c>
      <c r="D6" s="13">
        <v>1</v>
      </c>
      <c r="E6" s="63">
        <v>662.52718800000002</v>
      </c>
      <c r="F6" s="14"/>
      <c r="G6" s="14">
        <v>1.18</v>
      </c>
      <c r="H6" s="21">
        <f>E6</f>
        <v>662.52718800000002</v>
      </c>
      <c r="I6" s="38"/>
      <c r="J6" s="38"/>
      <c r="K6" s="38">
        <v>0.17478372573732617</v>
      </c>
      <c r="L6" s="38">
        <v>0.26448924895669801</v>
      </c>
      <c r="M6" s="38"/>
      <c r="N6" s="21">
        <f>H6*K6</f>
        <v>115.79897032091394</v>
      </c>
      <c r="O6" s="21">
        <f>L6*H6</f>
        <v>175.23131836751307</v>
      </c>
      <c r="P6" s="36">
        <f>H6+N6+O6</f>
        <v>953.55747668842696</v>
      </c>
      <c r="Q6" s="36">
        <f>P6*1.18</f>
        <v>1125.1978224923437</v>
      </c>
      <c r="R6" s="38">
        <f>E6*0.4*1.18</f>
        <v>312.71283273600005</v>
      </c>
      <c r="S6" s="38">
        <f>E6*0.6*1.18</f>
        <v>469.06924910399994</v>
      </c>
      <c r="T6" s="38"/>
      <c r="U6" s="44" t="e">
        <f>E6*#REF!</f>
        <v>#REF!</v>
      </c>
      <c r="V6" s="44" t="e">
        <f t="shared" ref="V6:V13" si="1">U6*0.4</f>
        <v>#REF!</v>
      </c>
      <c r="W6" s="44" t="e">
        <f t="shared" ref="W6:W13" si="2">U6*0.6</f>
        <v>#REF!</v>
      </c>
      <c r="X6" s="50" t="e">
        <f>U6*1.18+N6+O6</f>
        <v>#REF!</v>
      </c>
      <c r="Y6" s="1"/>
      <c r="Z6" s="54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</row>
    <row r="7" spans="1:230" ht="37.5" customHeight="1" x14ac:dyDescent="0.35">
      <c r="A7" s="4">
        <v>2</v>
      </c>
      <c r="B7" s="22" t="s">
        <v>12</v>
      </c>
      <c r="C7" s="13" t="s">
        <v>16</v>
      </c>
      <c r="D7" s="13">
        <v>1</v>
      </c>
      <c r="E7" s="62">
        <v>642.70923600000015</v>
      </c>
      <c r="F7" s="14"/>
      <c r="G7" s="14">
        <v>1.18</v>
      </c>
      <c r="H7" s="21">
        <f t="shared" ref="H7:H13" si="3">E7</f>
        <v>642.70923600000015</v>
      </c>
      <c r="I7" s="38"/>
      <c r="J7" s="38"/>
      <c r="K7" s="38">
        <v>0.17478372573732617</v>
      </c>
      <c r="L7" s="38">
        <v>0.26448924895669801</v>
      </c>
      <c r="M7" s="38"/>
      <c r="N7" s="21">
        <f t="shared" ref="N7:N13" si="4">H7*K7</f>
        <v>112.33511483387046</v>
      </c>
      <c r="O7" s="21">
        <f t="shared" ref="O7:O11" si="5">L7*H7</f>
        <v>169.98968312717321</v>
      </c>
      <c r="P7" s="36">
        <f t="shared" ref="P7:P13" si="6">H7+N7+O7</f>
        <v>925.03403396104375</v>
      </c>
      <c r="Q7" s="36">
        <f t="shared" ref="Q7:Q13" si="7">P7*1.18</f>
        <v>1091.5401600740315</v>
      </c>
      <c r="R7" s="38">
        <f>E7*0.4*1.18</f>
        <v>303.35875939200008</v>
      </c>
      <c r="S7" s="38">
        <f>E7*0.6*1.18</f>
        <v>455.03813908800009</v>
      </c>
      <c r="T7" s="38"/>
      <c r="U7" s="44" t="e">
        <f>E7*#REF!</f>
        <v>#REF!</v>
      </c>
      <c r="V7" s="44" t="e">
        <f t="shared" si="1"/>
        <v>#REF!</v>
      </c>
      <c r="W7" s="44" t="e">
        <f t="shared" si="2"/>
        <v>#REF!</v>
      </c>
      <c r="X7" s="50" t="e">
        <f t="shared" ref="X7:X13" si="8">U7*1.18+N7+O7</f>
        <v>#REF!</v>
      </c>
      <c r="Y7" s="1"/>
      <c r="Z7" s="54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</row>
    <row r="8" spans="1:230" ht="37.5" customHeight="1" x14ac:dyDescent="0.35">
      <c r="A8" s="4">
        <v>3</v>
      </c>
      <c r="B8" s="22" t="s">
        <v>29</v>
      </c>
      <c r="C8" s="13" t="s">
        <v>16</v>
      </c>
      <c r="D8" s="13">
        <v>1</v>
      </c>
      <c r="E8" s="64">
        <v>196.05004000000002</v>
      </c>
      <c r="F8" s="14"/>
      <c r="G8" s="14">
        <v>1.18</v>
      </c>
      <c r="H8" s="21">
        <f t="shared" si="3"/>
        <v>196.05004000000002</v>
      </c>
      <c r="I8" s="38"/>
      <c r="J8" s="38"/>
      <c r="K8" s="38">
        <v>0.17478372573732617</v>
      </c>
      <c r="L8" s="38">
        <v>0.26448924895669801</v>
      </c>
      <c r="M8" s="38"/>
      <c r="N8" s="21">
        <f t="shared" si="4"/>
        <v>34.26635642215183</v>
      </c>
      <c r="O8" s="21">
        <f t="shared" si="5"/>
        <v>51.853127837530607</v>
      </c>
      <c r="P8" s="36">
        <f t="shared" si="6"/>
        <v>282.16952425968248</v>
      </c>
      <c r="Q8" s="36">
        <f t="shared" si="7"/>
        <v>332.96003862642533</v>
      </c>
      <c r="R8" s="38">
        <f t="shared" ref="R8:R11" si="9">E8*0.4*1.18</f>
        <v>92.535618880000015</v>
      </c>
      <c r="S8" s="38">
        <f t="shared" ref="S8:S11" si="10">E8*0.6*1.18</f>
        <v>138.80342831999999</v>
      </c>
      <c r="T8" s="38"/>
      <c r="U8" s="44" t="e">
        <f>E8*#REF!</f>
        <v>#REF!</v>
      </c>
      <c r="V8" s="44" t="e">
        <f t="shared" si="1"/>
        <v>#REF!</v>
      </c>
      <c r="W8" s="44" t="e">
        <f t="shared" si="2"/>
        <v>#REF!</v>
      </c>
      <c r="X8" s="50" t="e">
        <f t="shared" si="8"/>
        <v>#REF!</v>
      </c>
      <c r="Y8" s="1"/>
      <c r="Z8" s="54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</row>
    <row r="9" spans="1:230" ht="37.5" customHeight="1" x14ac:dyDescent="0.35">
      <c r="A9" s="4">
        <v>4</v>
      </c>
      <c r="B9" s="23" t="s">
        <v>10</v>
      </c>
      <c r="C9" s="13" t="s">
        <v>16</v>
      </c>
      <c r="D9" s="13">
        <v>1</v>
      </c>
      <c r="E9" s="64">
        <v>211.56307200000006</v>
      </c>
      <c r="F9" s="14"/>
      <c r="G9" s="14">
        <v>1.18</v>
      </c>
      <c r="H9" s="21">
        <f t="shared" si="3"/>
        <v>211.56307200000006</v>
      </c>
      <c r="I9" s="38"/>
      <c r="J9" s="38"/>
      <c r="K9" s="38">
        <v>0.17478372573732617</v>
      </c>
      <c r="L9" s="38">
        <v>0.26448924895669801</v>
      </c>
      <c r="M9" s="38"/>
      <c r="N9" s="21">
        <f t="shared" si="4"/>
        <v>36.977781952594199</v>
      </c>
      <c r="O9" s="21">
        <f t="shared" si="5"/>
        <v>55.956158020251841</v>
      </c>
      <c r="P9" s="36">
        <f t="shared" si="6"/>
        <v>304.49701197284611</v>
      </c>
      <c r="Q9" s="36">
        <f t="shared" si="7"/>
        <v>359.30647412795838</v>
      </c>
      <c r="R9" s="38">
        <f t="shared" si="9"/>
        <v>99.857769984000029</v>
      </c>
      <c r="S9" s="38">
        <f t="shared" si="10"/>
        <v>149.78665497600002</v>
      </c>
      <c r="T9" s="38"/>
      <c r="U9" s="44" t="e">
        <f>E9*#REF!</f>
        <v>#REF!</v>
      </c>
      <c r="V9" s="44" t="e">
        <f t="shared" si="1"/>
        <v>#REF!</v>
      </c>
      <c r="W9" s="44" t="e">
        <f t="shared" si="2"/>
        <v>#REF!</v>
      </c>
      <c r="X9" s="50" t="e">
        <f t="shared" si="8"/>
        <v>#REF!</v>
      </c>
      <c r="Y9" s="1"/>
      <c r="Z9" s="54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</row>
    <row r="10" spans="1:230" ht="37.5" customHeight="1" x14ac:dyDescent="0.25">
      <c r="A10" s="4">
        <v>5</v>
      </c>
      <c r="B10" s="24" t="s">
        <v>8</v>
      </c>
      <c r="C10" s="13" t="s">
        <v>16</v>
      </c>
      <c r="D10" s="13">
        <v>1</v>
      </c>
      <c r="E10" s="62">
        <v>474.38868401600013</v>
      </c>
      <c r="F10" s="14"/>
      <c r="G10" s="14">
        <v>1.18</v>
      </c>
      <c r="H10" s="21">
        <f t="shared" si="3"/>
        <v>474.38868401600013</v>
      </c>
      <c r="I10" s="38"/>
      <c r="J10" s="38"/>
      <c r="K10" s="38">
        <v>0.17478372573732617</v>
      </c>
      <c r="L10" s="38">
        <v>0.26448924895669801</v>
      </c>
      <c r="M10" s="38"/>
      <c r="N10" s="21">
        <f t="shared" si="4"/>
        <v>82.915421639943659</v>
      </c>
      <c r="O10" s="21">
        <f t="shared" si="5"/>
        <v>125.4707067489482</v>
      </c>
      <c r="P10" s="36">
        <f t="shared" si="6"/>
        <v>682.77481240489192</v>
      </c>
      <c r="Q10" s="36">
        <f t="shared" si="7"/>
        <v>805.67427863777243</v>
      </c>
      <c r="R10" s="38">
        <f t="shared" si="9"/>
        <v>223.91145885555207</v>
      </c>
      <c r="S10" s="38">
        <f t="shared" si="10"/>
        <v>335.86718828332806</v>
      </c>
      <c r="T10" s="38"/>
      <c r="U10" s="44" t="e">
        <f>E10*#REF!</f>
        <v>#REF!</v>
      </c>
      <c r="V10" s="44" t="e">
        <f t="shared" si="1"/>
        <v>#REF!</v>
      </c>
      <c r="W10" s="44" t="e">
        <f t="shared" si="2"/>
        <v>#REF!</v>
      </c>
      <c r="X10" s="50" t="e">
        <f t="shared" si="8"/>
        <v>#REF!</v>
      </c>
      <c r="Y10" s="1"/>
      <c r="Z10" s="54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</row>
    <row r="11" spans="1:230" ht="37.5" customHeight="1" x14ac:dyDescent="0.25">
      <c r="A11" s="4">
        <v>6</v>
      </c>
      <c r="B11" s="24" t="s">
        <v>13</v>
      </c>
      <c r="C11" s="13" t="s">
        <v>16</v>
      </c>
      <c r="D11" s="13">
        <v>1</v>
      </c>
      <c r="E11" s="64">
        <v>182.09352000000001</v>
      </c>
      <c r="F11" s="14"/>
      <c r="G11" s="14">
        <v>1.18</v>
      </c>
      <c r="H11" s="21">
        <f t="shared" si="3"/>
        <v>182.09352000000001</v>
      </c>
      <c r="I11" s="38"/>
      <c r="J11" s="38"/>
      <c r="K11" s="38">
        <v>0.17478372573732617</v>
      </c>
      <c r="L11" s="38">
        <v>0.26448924895669801</v>
      </c>
      <c r="M11" s="38"/>
      <c r="N11" s="21">
        <f t="shared" si="4"/>
        <v>31.82698385822432</v>
      </c>
      <c r="O11" s="21">
        <f t="shared" si="5"/>
        <v>48.161778344681473</v>
      </c>
      <c r="P11" s="36">
        <f t="shared" si="6"/>
        <v>262.08228220290579</v>
      </c>
      <c r="Q11" s="36">
        <f t="shared" si="7"/>
        <v>309.25709299942883</v>
      </c>
      <c r="R11" s="38">
        <f t="shared" si="9"/>
        <v>85.948141440000015</v>
      </c>
      <c r="S11" s="38">
        <f t="shared" si="10"/>
        <v>128.92221215999999</v>
      </c>
      <c r="T11" s="38"/>
      <c r="U11" s="44" t="e">
        <f>E11*#REF!</f>
        <v>#REF!</v>
      </c>
      <c r="V11" s="44" t="e">
        <f t="shared" si="1"/>
        <v>#REF!</v>
      </c>
      <c r="W11" s="44" t="e">
        <f t="shared" si="2"/>
        <v>#REF!</v>
      </c>
      <c r="X11" s="50" t="e">
        <f>U11*1.18+N11+O11</f>
        <v>#REF!</v>
      </c>
      <c r="Y11" s="1"/>
      <c r="Z11" s="54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</row>
    <row r="12" spans="1:230" ht="37.5" customHeight="1" x14ac:dyDescent="0.25">
      <c r="A12" s="4">
        <v>7</v>
      </c>
      <c r="B12" s="24" t="s">
        <v>28</v>
      </c>
      <c r="C12" s="13" t="s">
        <v>16</v>
      </c>
      <c r="D12" s="13">
        <v>1</v>
      </c>
      <c r="E12" s="64">
        <v>200.04512066000007</v>
      </c>
      <c r="F12" s="14"/>
      <c r="G12" s="14">
        <v>1.18</v>
      </c>
      <c r="H12" s="21">
        <f t="shared" si="3"/>
        <v>200.04512066000007</v>
      </c>
      <c r="I12" s="57"/>
      <c r="J12" s="57"/>
      <c r="K12" s="66">
        <v>0.17478372573732617</v>
      </c>
      <c r="L12" s="66">
        <v>0.26448924895669801</v>
      </c>
      <c r="M12" s="66"/>
      <c r="N12" s="21">
        <f t="shared" ref="N12" si="11">H12*K12</f>
        <v>34.964631504527773</v>
      </c>
      <c r="O12" s="21">
        <f t="shared" ref="O12" si="12">L12*H12</f>
        <v>52.909783720815447</v>
      </c>
      <c r="P12" s="36">
        <f t="shared" ref="P12" si="13">H12+N12+O12</f>
        <v>287.91953588534329</v>
      </c>
      <c r="Q12" s="36">
        <f t="shared" si="7"/>
        <v>339.74505234470507</v>
      </c>
      <c r="R12" s="57"/>
      <c r="S12" s="57"/>
      <c r="T12" s="57"/>
      <c r="U12" s="44"/>
      <c r="V12" s="44"/>
      <c r="W12" s="44"/>
      <c r="X12" s="50"/>
      <c r="Y12" s="1"/>
      <c r="Z12" s="54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</row>
    <row r="13" spans="1:230" ht="37.5" customHeight="1" x14ac:dyDescent="0.25">
      <c r="A13" s="4">
        <v>8</v>
      </c>
      <c r="B13" s="24" t="s">
        <v>7</v>
      </c>
      <c r="C13" s="13" t="s">
        <v>16</v>
      </c>
      <c r="D13" s="13">
        <v>1</v>
      </c>
      <c r="E13" s="63">
        <v>100.59539427999999</v>
      </c>
      <c r="F13" s="40">
        <f>E13+E12+E11+E10+E9+E8+E7+E6</f>
        <v>2669.9722549560006</v>
      </c>
      <c r="G13" s="14">
        <v>1.18</v>
      </c>
      <c r="H13" s="21">
        <f t="shared" si="3"/>
        <v>100.59539427999999</v>
      </c>
      <c r="I13" s="38"/>
      <c r="J13" s="38"/>
      <c r="K13" s="38">
        <v>0.17478372573732617</v>
      </c>
      <c r="L13" s="38">
        <v>0.26448924895669801</v>
      </c>
      <c r="M13" s="38"/>
      <c r="N13" s="21">
        <f t="shared" si="4"/>
        <v>17.58243780427371</v>
      </c>
      <c r="O13" s="21">
        <f>L13*H13</f>
        <v>26.606400281620115</v>
      </c>
      <c r="P13" s="36">
        <f t="shared" si="6"/>
        <v>144.78423236589381</v>
      </c>
      <c r="Q13" s="36">
        <f t="shared" si="7"/>
        <v>170.84539419175468</v>
      </c>
      <c r="R13" s="38">
        <f>E13*0.4*1.18</f>
        <v>47.481026100160001</v>
      </c>
      <c r="S13" s="38">
        <f>E13*0.6*1.18</f>
        <v>71.221539150239991</v>
      </c>
      <c r="T13" s="38"/>
      <c r="U13" s="44" t="e">
        <f>E13*#REF!</f>
        <v>#REF!</v>
      </c>
      <c r="V13" s="44" t="e">
        <f t="shared" si="1"/>
        <v>#REF!</v>
      </c>
      <c r="W13" s="44" t="e">
        <f t="shared" si="2"/>
        <v>#REF!</v>
      </c>
      <c r="X13" s="50" t="e">
        <f t="shared" si="8"/>
        <v>#REF!</v>
      </c>
      <c r="Y13" s="1"/>
      <c r="Z13" s="54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</row>
    <row r="14" spans="1:230" ht="37.5" customHeight="1" x14ac:dyDescent="0.25">
      <c r="A14" s="4">
        <v>9</v>
      </c>
      <c r="B14" s="25" t="s">
        <v>9</v>
      </c>
      <c r="C14" s="13" t="s">
        <v>16</v>
      </c>
      <c r="D14" s="13">
        <v>1</v>
      </c>
      <c r="E14" s="60">
        <v>466.66769833649994</v>
      </c>
      <c r="F14" s="40">
        <f>E14</f>
        <v>466.66769833649994</v>
      </c>
      <c r="G14" s="17">
        <v>1.18</v>
      </c>
      <c r="H14" s="16">
        <f t="shared" ref="H14:H15" si="14">E14*G14</f>
        <v>550.66788403706994</v>
      </c>
      <c r="I14" s="17"/>
      <c r="J14" s="17">
        <f>H14/H4</f>
        <v>0.20624479637004489</v>
      </c>
      <c r="K14" s="14"/>
      <c r="L14" s="14"/>
      <c r="M14" s="14"/>
      <c r="N14" s="14"/>
      <c r="O14" s="14"/>
      <c r="P14" s="14"/>
      <c r="Q14" s="14"/>
      <c r="R14" s="38"/>
      <c r="S14" s="38"/>
      <c r="T14" s="38">
        <f>E14*1.18</f>
        <v>550.66788403706994</v>
      </c>
      <c r="U14" s="44">
        <v>394.15424000000002</v>
      </c>
      <c r="V14" s="44"/>
      <c r="W14" s="44"/>
      <c r="X14" s="45"/>
      <c r="Y14" s="1"/>
      <c r="Z14" s="54">
        <v>539900</v>
      </c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</row>
    <row r="15" spans="1:230" ht="37.5" customHeight="1" x14ac:dyDescent="0.25">
      <c r="A15" s="4">
        <v>10</v>
      </c>
      <c r="B15" s="25" t="s">
        <v>0</v>
      </c>
      <c r="C15" s="13" t="s">
        <v>16</v>
      </c>
      <c r="D15" s="13">
        <v>1</v>
      </c>
      <c r="E15" s="61">
        <v>706.178956448534</v>
      </c>
      <c r="F15" s="40">
        <f>E15</f>
        <v>706.178956448534</v>
      </c>
      <c r="G15" s="17">
        <v>1.18</v>
      </c>
      <c r="H15" s="16">
        <f t="shared" si="14"/>
        <v>833.29116860927002</v>
      </c>
      <c r="I15" s="17"/>
      <c r="J15" s="17">
        <f>H15/H4</f>
        <v>0.31209731376890359</v>
      </c>
      <c r="K15" s="14"/>
      <c r="L15" s="14"/>
      <c r="M15" s="14"/>
      <c r="N15" s="14"/>
      <c r="O15" s="14"/>
      <c r="P15" s="14"/>
      <c r="Q15" s="14"/>
      <c r="R15" s="38"/>
      <c r="S15" s="38"/>
      <c r="T15" s="38">
        <f>E15*1.18</f>
        <v>833.29116860927002</v>
      </c>
      <c r="U15" s="44" t="s">
        <v>27</v>
      </c>
      <c r="V15" s="44"/>
      <c r="W15" s="44"/>
      <c r="X15" s="45"/>
      <c r="Y15" s="1"/>
      <c r="Z15" s="54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</row>
    <row r="16" spans="1:230" ht="39.75" customHeight="1" x14ac:dyDescent="0.25">
      <c r="A16" s="4"/>
      <c r="B16" s="26" t="s">
        <v>5</v>
      </c>
      <c r="C16" s="27"/>
      <c r="D16" s="27"/>
      <c r="E16" s="65">
        <v>3842.8189097410345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38"/>
      <c r="S16" s="38"/>
      <c r="T16" s="38"/>
      <c r="U16" s="44" t="e">
        <f>SUM(U6:U15)</f>
        <v>#REF!</v>
      </c>
      <c r="V16" s="44"/>
      <c r="W16" s="44"/>
      <c r="X16" s="45"/>
      <c r="Y16" s="1"/>
      <c r="Z16" s="54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</row>
    <row r="17" spans="1:230" ht="42.75" customHeight="1" x14ac:dyDescent="0.25">
      <c r="A17" s="5"/>
      <c r="B17" s="28" t="s">
        <v>6</v>
      </c>
      <c r="C17" s="28"/>
      <c r="D17" s="28"/>
      <c r="E17" s="58">
        <v>691.70740375338619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30"/>
      <c r="S17" s="30"/>
      <c r="T17" s="30"/>
      <c r="U17" s="46" t="e">
        <f>U16*0.18</f>
        <v>#REF!</v>
      </c>
      <c r="V17" s="49" t="e">
        <f>SUM(V6:V13)</f>
        <v>#REF!</v>
      </c>
      <c r="W17" s="49" t="e">
        <f>SUM(W6:W13)</f>
        <v>#REF!</v>
      </c>
      <c r="X17" s="47"/>
      <c r="Y17" s="6"/>
      <c r="Z17" s="55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</row>
    <row r="18" spans="1:230" ht="41.25" customHeight="1" x14ac:dyDescent="0.25">
      <c r="A18" s="7"/>
      <c r="B18" s="31" t="s">
        <v>4</v>
      </c>
      <c r="C18" s="31"/>
      <c r="D18" s="31"/>
      <c r="E18" s="59">
        <v>4534.5263134944207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3">
        <f>P13+P11+P10+P9+P8+P7+P6+P12</f>
        <v>3842.8189097410341</v>
      </c>
      <c r="Q18" s="33"/>
      <c r="R18" s="80">
        <f>SUM(R6:T17)</f>
        <v>4298.4730711156208</v>
      </c>
      <c r="S18" s="80"/>
      <c r="T18" s="80"/>
      <c r="U18" s="42" t="e">
        <f>U16+U17</f>
        <v>#REF!</v>
      </c>
      <c r="V18" s="48" t="e">
        <f>V17*1.18</f>
        <v>#REF!</v>
      </c>
      <c r="W18" s="48" t="e">
        <f>W17*1.18</f>
        <v>#REF!</v>
      </c>
      <c r="X18" s="51" t="e">
        <f>SUM(X6:X13)</f>
        <v>#REF!</v>
      </c>
      <c r="Y18" s="8"/>
      <c r="Z18" s="56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</row>
    <row r="19" spans="1:230" ht="64.5" customHeight="1" x14ac:dyDescent="0.3">
      <c r="A19" s="81" t="s">
        <v>17</v>
      </c>
      <c r="B19" s="81"/>
      <c r="C19" s="81"/>
      <c r="D19" s="81"/>
      <c r="E19" s="81"/>
      <c r="F19" s="11"/>
      <c r="G19" s="10"/>
      <c r="H19" s="10"/>
      <c r="I19" s="10"/>
      <c r="J19" s="10"/>
      <c r="K19" s="10"/>
      <c r="L19" s="10"/>
      <c r="M19" s="10"/>
      <c r="N19" s="10"/>
      <c r="O19" s="10"/>
      <c r="P19" s="10">
        <f>P18*1.18</f>
        <v>4534.5263134944198</v>
      </c>
      <c r="Q19" s="10"/>
      <c r="R19" s="10"/>
      <c r="S19" s="10"/>
      <c r="T19" s="10"/>
      <c r="U19" s="10"/>
      <c r="V19" s="10"/>
      <c r="W19" s="10"/>
      <c r="X19" s="10"/>
      <c r="Y19" s="10"/>
      <c r="Z19" s="52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</row>
    <row r="20" spans="1:230" ht="103.5" customHeight="1" x14ac:dyDescent="0.3">
      <c r="A20" s="68"/>
      <c r="B20" s="68"/>
      <c r="C20" s="68"/>
      <c r="D20" s="68"/>
      <c r="E20" s="68"/>
      <c r="F20" s="11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52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</row>
    <row r="22" spans="1:230" x14ac:dyDescent="0.25">
      <c r="B22" s="9"/>
      <c r="C22" s="9"/>
      <c r="D22" s="9"/>
    </row>
  </sheetData>
  <mergeCells count="13">
    <mergeCell ref="R3:R4"/>
    <mergeCell ref="S3:S4"/>
    <mergeCell ref="T3:T4"/>
    <mergeCell ref="R18:T18"/>
    <mergeCell ref="A19:E19"/>
    <mergeCell ref="A20:E20"/>
    <mergeCell ref="A1:E1"/>
    <mergeCell ref="A2:E2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16.02 обоснование (2)</vt:lpstr>
      <vt:lpstr>'16.02 обоснование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2018-12-20T09:48:53Z</dcterms:modified>
</cp:coreProperties>
</file>