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Тарификация\ТП ЭЛЕКТРО\регул 2022\"/>
    </mc:Choice>
  </mc:AlternateContent>
  <bookViews>
    <workbookView xWindow="120" yWindow="15" windowWidth="18075" windowHeight="10995" activeTab="7"/>
  </bookViews>
  <sheets>
    <sheet name="инф" sheetId="1" r:id="rId1"/>
    <sheet name="а" sheetId="9" r:id="rId2"/>
    <sheet name="а.1." sheetId="12" r:id="rId3"/>
    <sheet name="б" sheetId="11" r:id="rId4"/>
    <sheet name="в" sheetId="5" r:id="rId5"/>
    <sheet name="г" sheetId="6" r:id="rId6"/>
    <sheet name="д" sheetId="7" r:id="rId7"/>
    <sheet name="е" sheetId="8" r:id="rId8"/>
  </sheets>
  <externalReferences>
    <externalReference r:id="rId9"/>
    <externalReference r:id="rId10"/>
  </externalReferences>
  <definedNames>
    <definedName name="_xlnm.Print_Area" localSheetId="1">а!$A$1:$G$67</definedName>
    <definedName name="_xlnm.Print_Area" localSheetId="2">'а.1.'!$A$1:$O$86</definedName>
    <definedName name="_xlnm.Print_Area" localSheetId="3">б!$A$1:$Q$15</definedName>
    <definedName name="_xlnm.Print_Area" localSheetId="7">е!$A$1:$H$29</definedName>
    <definedName name="_xlnm.Print_Area" localSheetId="0">инф!$A$1:$C$23</definedName>
  </definedNames>
  <calcPr calcId="152511" iterate="1"/>
</workbook>
</file>

<file path=xl/calcChain.xml><?xml version="1.0" encoding="utf-8"?>
<calcChain xmlns="http://schemas.openxmlformats.org/spreadsheetml/2006/main">
  <c r="G23" i="8" l="1"/>
  <c r="G20" i="8"/>
  <c r="J20" i="7"/>
  <c r="G20" i="7"/>
  <c r="E16" i="6"/>
  <c r="D16" i="6"/>
  <c r="C16" i="6"/>
  <c r="C20" i="6"/>
  <c r="E83" i="12"/>
  <c r="D83" i="12"/>
  <c r="I80" i="12"/>
  <c r="H80" i="12"/>
  <c r="N79" i="12"/>
  <c r="J79" i="12"/>
  <c r="I79" i="12"/>
  <c r="H79" i="12"/>
  <c r="H76" i="12"/>
  <c r="M76" i="12" s="1"/>
  <c r="J75" i="12"/>
  <c r="I75" i="12"/>
  <c r="H75" i="12"/>
  <c r="E75" i="12"/>
  <c r="D75" i="12"/>
  <c r="N75" i="12" s="1"/>
  <c r="C75" i="12"/>
  <c r="C64" i="12"/>
  <c r="I63" i="12"/>
  <c r="H63" i="12"/>
  <c r="H62" i="12"/>
  <c r="H59" i="12"/>
  <c r="E52" i="12"/>
  <c r="E84" i="12" s="1"/>
  <c r="C52" i="12"/>
  <c r="F52" i="12" s="1"/>
  <c r="E65" i="12" s="1"/>
  <c r="E51" i="12"/>
  <c r="E80" i="12" s="1"/>
  <c r="C51" i="12"/>
  <c r="F51" i="12" s="1"/>
  <c r="E64" i="12" s="1"/>
  <c r="J50" i="12"/>
  <c r="E50" i="12"/>
  <c r="J49" i="12"/>
  <c r="E49" i="12"/>
  <c r="E76" i="12" s="1"/>
  <c r="C49" i="12"/>
  <c r="H49" i="12" s="1"/>
  <c r="E40" i="12"/>
  <c r="D84" i="12" s="1"/>
  <c r="C40" i="12"/>
  <c r="F40" i="12" s="1"/>
  <c r="D65" i="12" s="1"/>
  <c r="E39" i="12"/>
  <c r="D80" i="12" s="1"/>
  <c r="N80" i="12" s="1"/>
  <c r="C39" i="12"/>
  <c r="F39" i="12" s="1"/>
  <c r="D64" i="12" s="1"/>
  <c r="J38" i="12"/>
  <c r="E38" i="12"/>
  <c r="J37" i="12"/>
  <c r="E37" i="12"/>
  <c r="D76" i="12" s="1"/>
  <c r="C37" i="12"/>
  <c r="H37" i="12" s="1"/>
  <c r="D28" i="12"/>
  <c r="C83" i="12" s="1"/>
  <c r="J26" i="12"/>
  <c r="J80" i="12" s="1"/>
  <c r="H26" i="12"/>
  <c r="E26" i="12"/>
  <c r="E28" i="12" s="1"/>
  <c r="C84" i="12" s="1"/>
  <c r="C26" i="12"/>
  <c r="C28" i="12" s="1"/>
  <c r="J25" i="12"/>
  <c r="J76" i="12" s="1"/>
  <c r="E25" i="12"/>
  <c r="C76" i="12" s="1"/>
  <c r="C25" i="12"/>
  <c r="F25" i="12" s="1"/>
  <c r="E14" i="12"/>
  <c r="C14" i="12"/>
  <c r="H14" i="12" s="1"/>
  <c r="J13" i="12"/>
  <c r="I76" i="12" s="1"/>
  <c r="E13" i="12"/>
  <c r="N13" i="12" s="1"/>
  <c r="C13" i="12"/>
  <c r="H13" i="12" s="1"/>
  <c r="H17" i="12" l="1"/>
  <c r="H25" i="12"/>
  <c r="H29" i="12" s="1"/>
  <c r="F26" i="12"/>
  <c r="J63" i="12" s="1"/>
  <c r="F13" i="12"/>
  <c r="I62" i="12" s="1"/>
  <c r="N76" i="12"/>
  <c r="G68" i="12"/>
  <c r="G78" i="12" s="1"/>
  <c r="G81" i="12" s="1"/>
  <c r="C50" i="12"/>
  <c r="J62" i="12"/>
  <c r="L67" i="12" s="1"/>
  <c r="C62" i="12"/>
  <c r="M75" i="12"/>
  <c r="F14" i="12"/>
  <c r="F37" i="12"/>
  <c r="D62" i="12" s="1"/>
  <c r="F49" i="12"/>
  <c r="E62" i="12" s="1"/>
  <c r="C38" i="12"/>
  <c r="F28" i="12" l="1"/>
  <c r="C65" i="12" s="1"/>
  <c r="G69" i="12" s="1"/>
  <c r="G82" i="12" s="1"/>
  <c r="G85" i="12" s="1"/>
  <c r="F50" i="12"/>
  <c r="H50" i="12"/>
  <c r="H58" i="12"/>
  <c r="G67" i="12"/>
  <c r="F38" i="12"/>
  <c r="H38" i="12"/>
  <c r="G74" i="12" l="1"/>
  <c r="G77" i="12" s="1"/>
  <c r="G86" i="12" s="1"/>
  <c r="G70" i="12"/>
  <c r="E20" i="6" l="1"/>
  <c r="E18" i="6" s="1"/>
  <c r="D20" i="6"/>
  <c r="D18" i="6" s="1"/>
  <c r="C18" i="6"/>
  <c r="F14" i="8" l="1"/>
  <c r="D14" i="8"/>
  <c r="E14" i="8"/>
  <c r="G14" i="8"/>
  <c r="H14" i="8"/>
  <c r="C14" i="8"/>
  <c r="D14" i="6" l="1"/>
  <c r="E14" i="6"/>
  <c r="C14" i="6" l="1"/>
</calcChain>
</file>

<file path=xl/comments1.xml><?xml version="1.0" encoding="utf-8"?>
<comments xmlns="http://schemas.openxmlformats.org/spreadsheetml/2006/main">
  <authors>
    <author>Чегодаева Виктория Александровна</author>
  </authors>
  <commentList>
    <comment ref="A2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Чегодаева Виктория Александровна
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  <charset val="204"/>
          </rPr>
          <t>Чегодаева Виктория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240ММ 4 ЖИЛЫ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  <charset val="204"/>
          </rPr>
          <t>Чегодаева Виктория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95ММ ОДНОЖИЛ В ТРАНШЕЕ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  <charset val="204"/>
          </rPr>
          <t>Чегодаева Виктория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ОДНО 240
</t>
        </r>
      </text>
    </comment>
  </commentList>
</comments>
</file>

<file path=xl/sharedStrings.xml><?xml version="1.0" encoding="utf-8"?>
<sst xmlns="http://schemas.openxmlformats.org/spreadsheetml/2006/main" count="603" uniqueCount="234">
  <si>
    <t>к стандартам раскрытия информации</t>
  </si>
  <si>
    <t>субъектами оптового и розничных</t>
  </si>
  <si>
    <t>рынков электрической энергии</t>
  </si>
  <si>
    <t xml:space="preserve">              (наименование сетевой организации)</t>
  </si>
  <si>
    <t>Приложение N 3</t>
  </si>
  <si>
    <t>Приложение N 4</t>
  </si>
  <si>
    <t>Наименование мероприятий</t>
  </si>
  <si>
    <t>1.</t>
  </si>
  <si>
    <t>2.</t>
  </si>
  <si>
    <t>3.</t>
  </si>
  <si>
    <t>4.</t>
  </si>
  <si>
    <t>5.</t>
  </si>
  <si>
    <t>6.</t>
  </si>
  <si>
    <t>Приложение N 5</t>
  </si>
  <si>
    <t>о присоединенных объемах максимальной мощности</t>
  </si>
  <si>
    <t>за 3 предыдущих года по каждому мероприятию</t>
  </si>
  <si>
    <t>Фактические расходы на строительство подстанций за 3 предыдущих года (тыс. рублей)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</si>
  <si>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</si>
  <si>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</si>
  <si>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</si>
  <si>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</si>
  <si>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о длине линий электропередачи и об объемах максимальной</t>
  </si>
  <si>
    <t>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</si>
  <si>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</si>
  <si>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</si>
  <si>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</si>
  <si>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</si>
  <si>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</si>
  <si>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</si>
  <si>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</si>
  <si>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</si>
  <si>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ИНФОРМАЦИЯ</t>
  </si>
  <si>
    <t>об осуществлении технологического присоединения</t>
  </si>
  <si>
    <t>по договорам, заключенным за текущий год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</si>
  <si>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</si>
  <si>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</si>
  <si>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</si>
  <si>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</si>
  <si>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</si>
  <si>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</si>
  <si>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</si>
  <si>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</si>
  <si>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</si>
  <si>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</si>
  <si>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</si>
  <si>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</si>
  <si>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</si>
  <si>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</si>
  <si>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</si>
  <si>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>&lt;*&gt; Заявители, оплачивающие технологическое присоединение своих энергопринимающих устройств в размере не более 550 рублей.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</si>
  <si>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</t>
  </si>
  <si>
    <t>о поданных заявках на технологическое присоединение</t>
  </si>
  <si>
    <t>за текущий год</t>
  </si>
  <si>
    <t>Количество заявок (штук)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</si>
  <si>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присоединения.".</t>
  </si>
  <si>
    <t>5. ИНН: 4826052440</t>
  </si>
  <si>
    <t>6. КПП: 480201001</t>
  </si>
  <si>
    <t>-</t>
  </si>
  <si>
    <t>8. Адрес электронной почты: info@sezlipetsk.ru</t>
  </si>
  <si>
    <t>2. Сокращенное наименование: АО "ОЭЗ ППТ "Липецк"</t>
  </si>
  <si>
    <t>1. Полное наименование: Акционерное общество «Особая экономическая зона промышленно -производственного типа "Липецк"</t>
  </si>
  <si>
    <t>мощности построенных объектов за 3 предыдущих года*</t>
  </si>
  <si>
    <t>10. Факс: 8 (4742) 51-53-39</t>
  </si>
  <si>
    <t>Приложение N 2</t>
  </si>
  <si>
    <t>Информация о фактических средних данных</t>
  </si>
  <si>
    <t xml:space="preserve">       ИНФОРМАЦИЯ</t>
  </si>
  <si>
    <t xml:space="preserve">              о  технологическом присоединении</t>
  </si>
  <si>
    <t xml:space="preserve">             АО "ОЭЗ ППТ "Липецк"</t>
  </si>
  <si>
    <t>Приложение N 1</t>
  </si>
  <si>
    <t>к Методическим указаниям</t>
  </si>
  <si>
    <t>по определению размера платы</t>
  </si>
  <si>
    <t>за технологическое присоединение</t>
  </si>
  <si>
    <t>к электрическим сетям</t>
  </si>
  <si>
    <t>Расходы</t>
  </si>
  <si>
    <t>на строительство введенных в эксплуатацию объектов</t>
  </si>
  <si>
    <t>электросетевого хозяйства для целей технологического</t>
  </si>
  <si>
    <t>присоединения и для целей реализации иных мероприятий</t>
  </si>
  <si>
    <t>инвестиционной программы территориальной</t>
  </si>
  <si>
    <t>сетевой организации</t>
  </si>
  <si>
    <t>АО "ОЭЗ ППТ "Липецк"</t>
  </si>
  <si>
    <t>N п/п</t>
  </si>
  <si>
    <t>Объект электросетевого хозяйства</t>
  </si>
  <si>
    <t>Год ввода объекта</t>
  </si>
  <si>
    <t>Уровень напряжения, кВ</t>
  </si>
  <si>
    <t>Пропускная способность, кВт/Максимальная мощность, кВт</t>
  </si>
  <si>
    <t>Расходы на строительство объекта, тыс. руб.</t>
  </si>
  <si>
    <t>Строительство воздушных линий</t>
  </si>
  <si>
    <t>1.j</t>
  </si>
  <si>
    <t>Материал опоры (деревянные (j = 1), металлические (j = 2), железобетонные (j = 3))</t>
  </si>
  <si>
    <t>1.j.k</t>
  </si>
  <si>
    <t>Тип провода (изолированный провод (k = 1), неизолированный провод (k = 2))</t>
  </si>
  <si>
    <t>1.j.k.l</t>
  </si>
  <si>
    <t>Материал провода (медный (l = 1), стальной (l = 2), сталеалюминиевый (l = 3), алюминиевый (l = 4))</t>
  </si>
  <si>
    <t>1.j.k.l.m</t>
  </si>
  <si>
    <t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500 квадратных мм включительно (m = 4), от 500 до 800 квадратных мм включительно (m = 5), свыше 800 квадратных мм (m = 6))</t>
  </si>
  <si>
    <t>&lt;пообъектная расшифровка&gt;</t>
  </si>
  <si>
    <t>Строительство кабельных линий</t>
  </si>
  <si>
    <t>2.j</t>
  </si>
  <si>
    <t>Способ прокладки кабельных линий (в траншеях (j = 1), в блоках (j = 2), в каналах (j = 3), в туннелях и коллекторах (j = 4), в галереях и эстакадах (j = 5), горизонтальное наклонное бурение (j = 6))</t>
  </si>
  <si>
    <t>Одножильные (k = 1) и многожильные (k = 2)</t>
  </si>
  <si>
    <t>2.j.k.l</t>
  </si>
  <si>
    <t>Кабели с резиновой и пластмассовой изоляцией (l = 1), бумажной изоляцией (l = 2)</t>
  </si>
  <si>
    <t>2.j.k.l.m</t>
  </si>
  <si>
    <t>Кабельная линия КЛ-10 кВ "Шлюмберже - 1" (протяженность 1472 м)</t>
  </si>
  <si>
    <t>Кабельная линия КЛ-10 кВ "Шлюмберже - 2" (протяженность 1472 м)</t>
  </si>
  <si>
    <t>Строительство пунктов секционирования</t>
  </si>
  <si>
    <t>3.j</t>
  </si>
  <si>
    <t>3.j.k</t>
  </si>
  <si>
    <t>Номинальный ток до 100 А включительно (k = 1), от 100 до 250 А включительно (k = 2), от 250 до 500 А включительно (k = 3), от 500 А до 1 000 А включительно (k = 4), свыше 1 000 А (k = 5)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</si>
  <si>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</si>
  <si>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4.j</t>
  </si>
  <si>
    <t>4.j.k</t>
  </si>
  <si>
    <t>Однотрансформаторные (k = 1), двухтрансформаторные и более (k = 2)</t>
  </si>
  <si>
    <t>4.j.k.l</t>
  </si>
  <si>
    <t>Строительство распределительных трансформаторных подстанций (РТП) с уровнем напряжения до 35 кВ</t>
  </si>
  <si>
    <t>5.j</t>
  </si>
  <si>
    <t>Распределительные трансформаторные подстанции (РТП)</t>
  </si>
  <si>
    <t>5.j.k</t>
  </si>
  <si>
    <t>Строительство центров питания, подстанций уровнем напряжения 35 кВ и выше (ПС)</t>
  </si>
  <si>
    <t>6.j</t>
  </si>
  <si>
    <t>ПС 35 кВ (j = 1), ПС 110 кВ и выше (j = 2)</t>
  </si>
  <si>
    <t>на выполнение мероприятий по технологическому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</si>
  <si>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</si>
  <si>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</si>
  <si>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Расходы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</si>
  <si>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</si>
  <si>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</si>
  <si>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Подготовка и выдача сетевой организацией технических условий Заявителю</t>
  </si>
  <si>
    <t>Проверка сетевой организацией выполнения Заявителем технических условий</t>
  </si>
  <si>
    <t>пункта 16 Методических указаний, за 2018  год</t>
  </si>
  <si>
    <t>Расчет стандартизированных ставок С1</t>
  </si>
  <si>
    <t>2017г факт</t>
  </si>
  <si>
    <t>2018г факт</t>
  </si>
  <si>
    <t>Расходы на одно присоединение по мероприятию подготовка и выдача сетевой организацией технических условий Заявителю  (руб. на одно ТП)</t>
  </si>
  <si>
    <t>ИПЦ</t>
  </si>
  <si>
    <t>С1.1 Стандартизированная ставка  на подготовку и выдачу технических условий, руб</t>
  </si>
  <si>
    <t>Расчет ставок на единицу мощности</t>
  </si>
  <si>
    <t>Количество технологических присоединений (шт.) - выданных  технических условий</t>
  </si>
  <si>
    <t>Суммарная максимальная мощность, кВт (по заключенным договорам)</t>
  </si>
  <si>
    <t>Количество технологических присоединений (шт.) -выполненных</t>
  </si>
  <si>
    <t>Суммарная максимальная мощность, кВт (по выполненным  договорам)</t>
  </si>
  <si>
    <t xml:space="preserve"> Информация о решении органа исполнительной власти субъекта Российской Федерации </t>
  </si>
  <si>
    <t xml:space="preserve">в области государственного регулирования тарифов об установлении единых для всех территориальных сетевых организаций </t>
  </si>
  <si>
    <t xml:space="preserve">на территории субъекта Российской Федерации стандартизированных тарифных ставок, определяющих величину </t>
  </si>
  <si>
    <t>платы за технологическое присоединение к электрическим сетям территориальных сетевых организаций</t>
  </si>
  <si>
    <t>согласно п.28 Стандартов раскрытия информации сетевыми организациями (Постановление №24 от 21.01.2004)</t>
  </si>
  <si>
    <t>пункта 16 Методических указаний, за 2017 год</t>
  </si>
  <si>
    <t>пункта 16 Методических указаний, за 2019  год</t>
  </si>
  <si>
    <t>2019г факт</t>
  </si>
  <si>
    <t>ставки платы за единицу мощности и формула платы за технологическое присоединение к электрическим сетям</t>
  </si>
  <si>
    <t>(заполняется отдельно для территорий городских</t>
  </si>
  <si>
    <t>населенных пунктов и территорий, не относящихся</t>
  </si>
  <si>
    <t>к городским населенным пунктам)</t>
  </si>
  <si>
    <t>Линия электропередачи ВЛ-10 кВ "ДОКА"</t>
  </si>
  <si>
    <t>Кабельная линия 10кВ ЛКК-1</t>
  </si>
  <si>
    <t>Кабельная линия 10кВ ЛКК-2</t>
  </si>
  <si>
    <t>обеспечение средстами коммерческого учета электрической энергии (мощности)</t>
  </si>
  <si>
    <t>7.j</t>
  </si>
  <si>
    <t>однофазные (j = 1), трехфазные (j = 2)</t>
  </si>
  <si>
    <t>7.j.k</t>
  </si>
  <si>
    <t>прямого включения (к=1), полукосвенного включения (к=2), косвенного включения (к=3)</t>
  </si>
  <si>
    <t>присоединению, предусмотренных подпунктами "а" и "в"</t>
  </si>
  <si>
    <t>2.j.k</t>
  </si>
  <si>
    <t>планируемый</t>
  </si>
  <si>
    <t>7.2.3.</t>
  </si>
  <si>
    <t>обеспечение средстами коммерческого учета электрической энергии (мощности) (трехфазные косвенного включения) ( РП, ТП)</t>
  </si>
  <si>
    <t>обеспечение средстами коммерческого учета электрической энергии (мощности) (трехфазные косвенного включения) (ЛЭП)</t>
  </si>
  <si>
    <t>8 точек учета</t>
  </si>
  <si>
    <t>9. Контактный телефон: 8 (4742) 51-51-80</t>
  </si>
  <si>
    <t xml:space="preserve">Протяженность (для линий электропередачи), метров/Количество пунктов секционирования, штук/Количество точек учета, штук
</t>
  </si>
  <si>
    <t>1.j.k.l.m.n</t>
  </si>
  <si>
    <t>Количество цепей (одноцепная (n = 1), двухцепная (n = 2)</t>
  </si>
  <si>
    <t>1.2.k.l.m.n.o</t>
  </si>
  <si>
    <t>на металлических опорах, за исключением многогранных (o = 1), на многогранных опорах (o = 2)</t>
  </si>
  <si>
    <t>1.3.1.4.1.1.</t>
  </si>
  <si>
    <t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250 квадратных мм включительно (m = 4), от 250 до 300 квадратных мм включительно (m = 5), от 300 до 400 квадратных мм включительно (m = 6), от 400 до 500 квадратных мм включительно (m = 7), от 500 до 800 квадратных мм включительно (m = 8), свыше 800 квадратных мм (m = 9)
)</t>
  </si>
  <si>
    <t>2.j.k.l.m.n</t>
  </si>
  <si>
    <t>Количество кабелей в траншее, канале, туннеле или коллекторе, на галерее или эстакаде, труб в скважине (одна (n = 1), две (n = 2), три (n = 3), четыре (n = 4), более четырех (n = 5)</t>
  </si>
  <si>
    <t>2.5.1.1.4.3.</t>
  </si>
  <si>
    <t>2.1.1.1.2.3.</t>
  </si>
  <si>
    <t>2.1.1.1.5.5.</t>
  </si>
  <si>
    <t>кабельные линии в траншеях одножильные с резиновой или пластмассовой изоляцией сечением провода 630 квадратных мм включительно с количеством кабелей в траншее более четырех (6)</t>
  </si>
  <si>
    <t>план 2022</t>
  </si>
  <si>
    <t>2.5.1.1.5.5.</t>
  </si>
  <si>
    <t>кабельные линии в галереях и на эстакадах одножильные с резиновой или пластмассовой изоляцией сечением провода 630 квадратных мм включительно с количеством кабелей в галерее или на эстакаде более четырех (6)</t>
  </si>
  <si>
    <t xml:space="preserve">Реклоузеры (j = 1), линейные разъединители (j = 2), выключатели нагрузки, устанавливаемые вне трансформаторных подстанций и распределительных и переключательных пунктов (РП) (j = 3), распределительные пункты (РП), за исключением комплектных распределительных устройств наружной установки (КРН, КРУН) (j = 4), комплектные распределительные устройства наружной установки (КРН, КРУН) (j = 5), переключательные пункты (j = 6)
</t>
  </si>
  <si>
    <t>3.4.k.l</t>
  </si>
  <si>
    <t>Количество ячеек в распределительном или переключательном пункте (до 5 ячеек включительно (l = 1), от 5 до 10 ячеек включительно (l = 2), от 10 до 15 ячеек включительно (l = 3), свыше 15 ячеек (l = 4)</t>
  </si>
  <si>
    <t xml:space="preserve">Трансформаторные подстанции (ТП), за исключением распределительных трансформаторных подстанций (РТП) 6/0,4 кВ (j = l), 10/0,4 кВ (j = 2), 20/0,4 кВ (j = 3), 6/10 (10/6) кВ (j = 4), 10/20 (20/10) кВ (j = 5), 6/20 (20/6) (j = 6)
</t>
  </si>
  <si>
    <t xml:space="preserve">Трансформаторная мощность до 25 кВА включительно (l = 1), от 25 до 100 кВА включительно (l = 2), от 100 до 250 кВА включительно (l = 3), от 250 до 400 кВА (l = 4), от 400 до 1000 кВА включительно (l = 5), от 1000 до 1250 кВА включительно (l = 6), от 1250 кВА до 1600 кВА включительно (l = 7), от 1600 до 2000 кВА включительно (l = 8), от 2000 до 2500 кВА включительно (l = 9), от 2500 до 3150 кВА включительно (l = 10), от 3150 до 4000 кВА включительно (l = 11), свыше 4000 кВА (l = 12)
</t>
  </si>
  <si>
    <t>4.j.k.l.m</t>
  </si>
  <si>
    <t>Столбового/мачтового типа (m = 1), шкафного или киоскового типа (m = 2), блочного типа (m = 3)</t>
  </si>
  <si>
    <t>5.j.k.1</t>
  </si>
  <si>
    <t>Трансформаторная мощность до 25 кВА включительно (l = 1), от 25 до 100 кВА включительно (l = 2), от 100 до 250 кВА включительно (l = 3), от 250 до 400 кВА (l = 4), от 400 до 1000 кВА включительно (l = 5), от 1000 до 1250 кВА включительно (l = 6), от 1250 кВА до 1600 кВА включительно (l = 7), от 1600 до 2000 кВА включительно (l = 8), от 2000 до 2500 кВА включительно (l = 9), от 2500 до 3150 кВА включительно (l = 10), свыше 3150 кВА (l = 11)</t>
  </si>
  <si>
    <t>6.j.k</t>
  </si>
  <si>
    <t>Трансформаторная мощность до 6,3 МВА включительно (k = 1), от 6,3 до 10 МВА включительно (k = 2), от 10 до 16 МВА включительно (k = 3), от 16 до 25 МВА включительно (k = 4), от 25 до 32 МВА включительно (k = 5), от 32 до 40 МВА включительно (k = 6), от 40 до 63 МВА включительно (k = 7), от 63 до 80 МВА включительно (k = 8), от 80 до 100 МВА включительно (k = 9), свыше 100 МВА (k = 10)</t>
  </si>
  <si>
    <t>3 точки учета</t>
  </si>
  <si>
    <t>Генеральный директор</t>
  </si>
  <si>
    <t>Р.В. Петрухин</t>
  </si>
  <si>
    <t>Главный бухгалтер</t>
  </si>
  <si>
    <t>Т.А. Татаринова</t>
  </si>
  <si>
    <t>постоянное</t>
  </si>
  <si>
    <t>2.1.</t>
  </si>
  <si>
    <t>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</si>
  <si>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2.2.</t>
  </si>
  <si>
    <t>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</si>
  <si>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>пункта 16 Методических указаний, за 2020  год</t>
  </si>
  <si>
    <t>2020г факт</t>
  </si>
  <si>
    <t>2021г  ожид</t>
  </si>
  <si>
    <t xml:space="preserve"> 2022г расчет </t>
  </si>
  <si>
    <t>2015г факт</t>
  </si>
  <si>
    <t>2016г факт</t>
  </si>
  <si>
    <t>2018г  ожид</t>
  </si>
  <si>
    <t xml:space="preserve"> 2019г расчет </t>
  </si>
  <si>
    <t>Расходы на одно присоединение по мероприятию проверка сетевой организацией выполнения Заявителем  технических условий/ выдачу акта об осуществлении технологического присоединения (руб. на одно ТП)</t>
  </si>
  <si>
    <t>С2.1.1. Расходы на выдачу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 (руб. на одно ТП)</t>
  </si>
  <si>
    <t>С2.1.2.  Расходы на проверку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 (руб. на одно ТП)</t>
  </si>
  <si>
    <t>С1.1 Стандартизированная ставка  на подготовку и выдачу технических условий, руб, на одно подключение</t>
  </si>
  <si>
    <t>С1.2.1 -Стандартизированная ставка  на  на выдачу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сетям, руб. на одно подключение</t>
  </si>
  <si>
    <t>С1.2.2. -Стандартизированная ставка  проверку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 (руб. на одно ТП)</t>
  </si>
  <si>
    <t xml:space="preserve">С1 -стандартизированная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на подготовку и выдачу сетевой организацией технических условий заявителю и проверку сетевой организацией выполнения технических условий заявителем (руб. на одно ТП)
</t>
  </si>
  <si>
    <r>
      <t xml:space="preserve">С </t>
    </r>
    <r>
      <rPr>
        <b/>
        <vertAlign val="superscript"/>
        <sz val="12"/>
        <rFont val="Times New Roman"/>
        <family val="1"/>
        <charset val="204"/>
      </rPr>
      <t>max</t>
    </r>
    <r>
      <rPr>
        <b/>
        <sz val="12"/>
        <rFont val="Times New Roman"/>
        <family val="1"/>
        <charset val="204"/>
      </rPr>
      <t xml:space="preserve">N </t>
    </r>
    <r>
      <rPr>
        <b/>
        <vertAlign val="subscript"/>
        <sz val="12"/>
        <rFont val="Times New Roman"/>
        <family val="1"/>
        <charset val="204"/>
      </rPr>
      <t>1.1.</t>
    </r>
    <r>
      <rPr>
        <b/>
        <sz val="12"/>
        <rFont val="Times New Roman"/>
        <family val="1"/>
        <charset val="204"/>
      </rPr>
      <t xml:space="preserve"> Ставка за единицу максимальной мощности по мероприятию -подготовка и выдача сетевой организацией технических условий заявителю, руб/кВт</t>
    </r>
  </si>
  <si>
    <t>С1.2.1. Стандартизированная ставка   на выдачу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сетям, руб на одно присоединение</t>
  </si>
  <si>
    <r>
      <t xml:space="preserve">С </t>
    </r>
    <r>
      <rPr>
        <b/>
        <vertAlign val="superscript"/>
        <sz val="12"/>
        <rFont val="Times New Roman"/>
        <family val="1"/>
        <charset val="204"/>
      </rPr>
      <t>max</t>
    </r>
    <r>
      <rPr>
        <b/>
        <sz val="12"/>
        <rFont val="Times New Roman"/>
        <family val="1"/>
        <charset val="204"/>
      </rPr>
      <t xml:space="preserve">N </t>
    </r>
    <r>
      <rPr>
        <b/>
        <vertAlign val="subscript"/>
        <sz val="12"/>
        <rFont val="Times New Roman"/>
        <family val="1"/>
        <charset val="204"/>
      </rPr>
      <t>1.2.1.</t>
    </r>
    <r>
      <rPr>
        <b/>
        <sz val="12"/>
        <rFont val="Times New Roman"/>
        <family val="1"/>
        <charset val="204"/>
      </rPr>
      <t xml:space="preserve"> Ставка за 1 кВт максимальной мощности на покрытие расходов на выдачу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
, руб/кВт</t>
    </r>
  </si>
  <si>
    <t>С1.2.2. Стандартизированная ставка   на проверку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 (руб. на одно ТП)</t>
  </si>
  <si>
    <r>
      <t xml:space="preserve">С </t>
    </r>
    <r>
      <rPr>
        <b/>
        <vertAlign val="superscript"/>
        <sz val="12"/>
        <rFont val="Times New Roman"/>
        <family val="1"/>
        <charset val="204"/>
      </rPr>
      <t>max</t>
    </r>
    <r>
      <rPr>
        <b/>
        <sz val="12"/>
        <rFont val="Times New Roman"/>
        <family val="1"/>
        <charset val="204"/>
      </rPr>
      <t xml:space="preserve"> N</t>
    </r>
    <r>
      <rPr>
        <b/>
        <vertAlign val="subscript"/>
        <sz val="12"/>
        <rFont val="Times New Roman"/>
        <family val="1"/>
        <charset val="204"/>
      </rPr>
      <t>1.2.2.</t>
    </r>
    <r>
      <rPr>
        <b/>
        <sz val="12"/>
        <rFont val="Times New Roman"/>
        <family val="1"/>
        <charset val="204"/>
      </rPr>
      <t xml:space="preserve"> ставка за 1 кВт максимальной мощности на покрытие расходов на проверку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сетям, руб/кВт</t>
    </r>
  </si>
  <si>
    <r>
      <t xml:space="preserve">С </t>
    </r>
    <r>
      <rPr>
        <b/>
        <vertAlign val="superscript"/>
        <sz val="12"/>
        <rFont val="Times New Roman"/>
        <family val="1"/>
        <charset val="204"/>
      </rPr>
      <t xml:space="preserve">max </t>
    </r>
    <r>
      <rPr>
        <b/>
        <sz val="12"/>
        <rFont val="Times New Roman"/>
        <family val="1"/>
        <charset val="204"/>
      </rPr>
      <t>N1 Ставка за единицу максимальной мощности на покрытие расходов  на технологическое присоединение (на  осуществление мероприятий п. 16 Методических указаний  ( за искл. пп "б")), руб/кВт</t>
    </r>
  </si>
  <si>
    <t xml:space="preserve"> территориальных  сетевых организаций, осуществляющих свою деятельность на территории Липецкой области, на 2021г-</t>
  </si>
  <si>
    <t xml:space="preserve"> Управлением энергетики и тарифов Липецкой области утверждены стандартизированные тарифные ставки,</t>
  </si>
  <si>
    <t>Постановление Управления энергетики и тарифов Липецкой области от 29.12.2020г №51/2</t>
  </si>
  <si>
    <t>по состоянию на   20.09.2021</t>
  </si>
  <si>
    <t>3. Место нахождения: 399071, Липецкая область, Грязинский р-н, с. Казинка, территория ОЭЗ ППТ «Липецк», здание 2</t>
  </si>
  <si>
    <t>4. Адрес юридического лица:  399071, Липецкая область, Грязинский р-н, с. Казинка, территория ОЭЗ ППТ «Липецк», здание 2</t>
  </si>
  <si>
    <t>7. Ф.И.О. руководителя: Генеральный директор Петрухин Роман Вячеславович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</si>
</sst>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0"/>
  </numFmts>
  <fonts count="1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name val="Arial Cyr"/>
      <charset val="204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bscript"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9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justify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top" wrapText="1"/>
    </xf>
    <xf numFmtId="0" fontId="5" fillId="0" borderId="3" xfId="0" applyFont="1" applyBorder="1" applyAlignment="1">
      <alignment horizontal="left" vertical="top" wrapText="1" indent="2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5" fillId="0" borderId="4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 indent="2"/>
    </xf>
    <xf numFmtId="1" fontId="5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165" fontId="5" fillId="0" borderId="1" xfId="0" applyNumberFormat="1" applyFont="1" applyFill="1" applyBorder="1" applyAlignment="1">
      <alignment vertical="top" wrapText="1"/>
    </xf>
    <xf numFmtId="0" fontId="5" fillId="0" borderId="0" xfId="0" applyFont="1" applyAlignment="1">
      <alignment wrapText="1"/>
    </xf>
    <xf numFmtId="0" fontId="6" fillId="2" borderId="1" xfId="0" applyFont="1" applyFill="1" applyBorder="1" applyAlignment="1">
      <alignment vertical="top" wrapText="1"/>
    </xf>
    <xf numFmtId="0" fontId="7" fillId="0" borderId="0" xfId="0" applyFont="1" applyAlignment="1">
      <alignment wrapText="1"/>
    </xf>
    <xf numFmtId="0" fontId="5" fillId="2" borderId="1" xfId="0" applyFont="1" applyFill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66" fontId="8" fillId="0" borderId="1" xfId="0" applyNumberFormat="1" applyFont="1" applyBorder="1" applyAlignment="1">
      <alignment horizontal="center"/>
    </xf>
    <xf numFmtId="0" fontId="8" fillId="2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9" fillId="2" borderId="1" xfId="1" applyNumberFormat="1" applyFont="1" applyFill="1" applyBorder="1" applyAlignment="1">
      <alignment horizontal="left" vertical="top" wrapText="1"/>
    </xf>
    <xf numFmtId="16" fontId="8" fillId="0" borderId="1" xfId="0" applyNumberFormat="1" applyFont="1" applyFill="1" applyBorder="1"/>
    <xf numFmtId="1" fontId="5" fillId="0" borderId="1" xfId="0" applyNumberFormat="1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/>
    <xf numFmtId="4" fontId="2" fillId="2" borderId="0" xfId="0" applyNumberFormat="1" applyFont="1" applyFill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0" xfId="0" applyFont="1" applyFill="1" applyBorder="1"/>
    <xf numFmtId="2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/>
    <xf numFmtId="14" fontId="8" fillId="0" borderId="1" xfId="0" applyNumberFormat="1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/>
    <xf numFmtId="0" fontId="2" fillId="0" borderId="0" xfId="0" applyFont="1"/>
    <xf numFmtId="4" fontId="2" fillId="0" borderId="0" xfId="0" applyNumberFormat="1" applyFont="1"/>
    <xf numFmtId="0" fontId="2" fillId="0" borderId="2" xfId="0" applyFont="1" applyBorder="1"/>
    <xf numFmtId="0" fontId="2" fillId="0" borderId="4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2" fillId="3" borderId="1" xfId="0" applyNumberFormat="1" applyFont="1" applyFill="1" applyBorder="1"/>
    <xf numFmtId="0" fontId="2" fillId="3" borderId="1" xfId="0" applyFont="1" applyFill="1" applyBorder="1"/>
    <xf numFmtId="0" fontId="2" fillId="3" borderId="0" xfId="0" applyFont="1" applyFill="1" applyBorder="1"/>
    <xf numFmtId="16" fontId="2" fillId="0" borderId="1" xfId="0" applyNumberFormat="1" applyFont="1" applyBorder="1"/>
    <xf numFmtId="0" fontId="2" fillId="0" borderId="0" xfId="0" applyFont="1" applyBorder="1"/>
    <xf numFmtId="16" fontId="2" fillId="0" borderId="0" xfId="0" applyNumberFormat="1" applyFont="1"/>
    <xf numFmtId="2" fontId="2" fillId="0" borderId="1" xfId="0" applyNumberFormat="1" applyFont="1" applyFill="1" applyBorder="1"/>
    <xf numFmtId="0" fontId="2" fillId="0" borderId="1" xfId="0" applyFont="1" applyFill="1" applyBorder="1"/>
    <xf numFmtId="2" fontId="2" fillId="0" borderId="1" xfId="0" applyNumberFormat="1" applyFont="1" applyBorder="1"/>
    <xf numFmtId="2" fontId="2" fillId="0" borderId="0" xfId="0" applyNumberFormat="1" applyFont="1" applyBorder="1"/>
    <xf numFmtId="2" fontId="2" fillId="0" borderId="0" xfId="0" applyNumberFormat="1" applyFont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10" fillId="0" borderId="0" xfId="0" applyFont="1"/>
    <xf numFmtId="0" fontId="13" fillId="0" borderId="0" xfId="0" applyFont="1"/>
    <xf numFmtId="0" fontId="2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wrapText="1"/>
    </xf>
    <xf numFmtId="2" fontId="13" fillId="2" borderId="1" xfId="0" applyNumberFormat="1" applyFont="1" applyFill="1" applyBorder="1" applyAlignment="1">
      <alignment horizontal="center" vertical="center"/>
    </xf>
    <xf numFmtId="2" fontId="13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/>
    <xf numFmtId="0" fontId="2" fillId="2" borderId="0" xfId="0" applyFont="1" applyFill="1" applyBorder="1" applyAlignment="1">
      <alignment wrapText="1"/>
    </xf>
    <xf numFmtId="2" fontId="2" fillId="2" borderId="0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</cellXfs>
  <cellStyles count="3">
    <cellStyle name="Обычный" xfId="0" builtinId="0"/>
    <cellStyle name="Обычный 6" xfId="2"/>
    <cellStyle name="Обычный_вед бух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5;&#1077;&#1090;_&#1089;&#1090;&#1072;&#1074;&#1082;&#1080;_&#1058;&#1055;_2022_&#1054;&#1069;&#1047;_&#1055;&#1055;&#1058;_&#1051;&#1080;&#1087;&#1077;&#1094;&#1082;%20&#1055;&#1054;&#1057;&#1051;&#1045;&#104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88;&#1080;&#1092;&#1080;&#1082;&#1072;&#1094;&#1080;&#1103;/&#1058;&#1055;%20&#1069;&#1051;&#1045;&#1050;&#1058;&#1056;&#1054;/&#1056;&#1045;&#1043;&#1059;&#1051;%202021/&#1056;&#1072;&#1089;&#1095;&#1077;&#1090;_&#1089;&#1090;&#1072;&#1074;&#1082;&#1080;_&#1058;&#1055;_2021_&#1054;&#1069;&#1047;_&#1055;&#1055;&#1058;_&#1051;&#1080;&#1087;&#1077;&#1094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12-14факт 3 лет"/>
      <sheetName val="свод 12-14факт 3 лет (3)"/>
      <sheetName val="свод 12-14факт 3 лет (2)"/>
      <sheetName val="свод 12-15 с расторг дог"/>
      <sheetName val="Список 12-15"/>
      <sheetName val="пер"/>
      <sheetName val="1ту"/>
      <sheetName val="2 пр"/>
      <sheetName val="3рт"/>
      <sheetName val="4 ф"/>
      <sheetName val="кту"/>
      <sheetName val="кпр"/>
      <sheetName val="крт"/>
      <sheetName val="кф"/>
      <sheetName val="НАКЛ"/>
      <sheetName val="свод каль"/>
      <sheetName val="прил1"/>
      <sheetName val="прил 1 н"/>
      <sheetName val="ПР6"/>
      <sheetName val="ПР6 (2021)"/>
      <sheetName val="пр5 н"/>
      <sheetName val="П6"/>
      <sheetName val="пр 2 н "/>
      <sheetName val="факт расх"/>
      <sheetName val="вып"/>
      <sheetName val="ПРИЛ3 2018-20"/>
      <sheetName val="факт расх (2)"/>
      <sheetName val="Список на 18-20"/>
      <sheetName val="Список на 18-20 (2)"/>
      <sheetName val="Лист4"/>
      <sheetName val="Список на 2020"/>
      <sheetName val="пр 3 н"/>
      <sheetName val="1"/>
      <sheetName val="Лист3"/>
      <sheetName val="пр4 н"/>
      <sheetName val="на 1 тп"/>
      <sheetName val="Список  тп 2019"/>
      <sheetName val="ДО 15"/>
      <sheetName val="ДО 150"/>
      <sheetName val="Лист1"/>
      <sheetName val="до 15 квт"/>
      <sheetName val="до 150 кв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P3">
            <v>300</v>
          </cell>
        </row>
        <row r="4">
          <cell r="P4">
            <v>180</v>
          </cell>
        </row>
        <row r="5">
          <cell r="P5">
            <v>500</v>
          </cell>
        </row>
        <row r="6">
          <cell r="L6">
            <v>22.725967113110109</v>
          </cell>
          <cell r="P6">
            <v>150</v>
          </cell>
        </row>
        <row r="7">
          <cell r="P7">
            <v>150</v>
          </cell>
        </row>
        <row r="8">
          <cell r="P8">
            <v>180</v>
          </cell>
        </row>
        <row r="9">
          <cell r="L9">
            <v>173.45188051822964</v>
          </cell>
        </row>
        <row r="15">
          <cell r="P15">
            <v>4900</v>
          </cell>
        </row>
        <row r="16">
          <cell r="P16">
            <v>1000</v>
          </cell>
        </row>
        <row r="17">
          <cell r="P17">
            <v>1000</v>
          </cell>
        </row>
        <row r="18">
          <cell r="K18">
            <v>0.97111235049142108</v>
          </cell>
        </row>
        <row r="19">
          <cell r="P19">
            <v>2500</v>
          </cell>
        </row>
        <row r="20">
          <cell r="P20">
            <v>3000</v>
          </cell>
        </row>
        <row r="21">
          <cell r="K21">
            <v>1.0232612893553223</v>
          </cell>
        </row>
        <row r="22">
          <cell r="K22">
            <v>1.0232612893553223</v>
          </cell>
        </row>
        <row r="23">
          <cell r="L23">
            <v>12.718466209696681</v>
          </cell>
          <cell r="P23">
            <v>150</v>
          </cell>
        </row>
        <row r="151">
          <cell r="C151">
            <v>181.58102864573303</v>
          </cell>
        </row>
        <row r="152">
          <cell r="C152">
            <v>235.88850242795019</v>
          </cell>
        </row>
        <row r="153">
          <cell r="C153">
            <v>77.859746373049376</v>
          </cell>
        </row>
        <row r="154">
          <cell r="C154">
            <v>993.41579807081484</v>
          </cell>
        </row>
        <row r="161">
          <cell r="C161">
            <v>634.20273113193798</v>
          </cell>
        </row>
        <row r="166">
          <cell r="C166">
            <v>1927.5129488680618</v>
          </cell>
        </row>
        <row r="173">
          <cell r="C173">
            <v>906.45291773446991</v>
          </cell>
        </row>
        <row r="180">
          <cell r="C180">
            <v>1753.4654309850357</v>
          </cell>
        </row>
        <row r="185">
          <cell r="C185">
            <v>113.42362948177035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12-14факт 3 лет"/>
      <sheetName val="свод 12-14факт 3 лет (3)"/>
      <sheetName val="свод 12-14факт 3 лет (2)"/>
      <sheetName val="свод 12-15 с расторг дог"/>
      <sheetName val="Список 12-15"/>
      <sheetName val="пер"/>
      <sheetName val="1ту"/>
      <sheetName val="2 пр"/>
      <sheetName val="3рт"/>
      <sheetName val="4 ф"/>
      <sheetName val="кту"/>
      <sheetName val="кпр"/>
      <sheetName val="крт"/>
      <sheetName val="кф"/>
      <sheetName val="НАКЛ"/>
      <sheetName val="свод каль"/>
      <sheetName val="прил1"/>
      <sheetName val="прил 1 н"/>
      <sheetName val="пр 2 н "/>
      <sheetName val="ПРИЛ3 2017-19"/>
      <sheetName val="факт расх"/>
      <sheetName val="факт расх (2)"/>
      <sheetName val="Список на 16-18"/>
      <sheetName val="Список на 2020"/>
      <sheetName val="пр 3 н"/>
      <sheetName val="пр5 н"/>
      <sheetName val="ПР6"/>
      <sheetName val="пр4 н"/>
      <sheetName val="на 1 тп"/>
      <sheetName val="вып"/>
      <sheetName val="Список  тп 2019"/>
      <sheetName val="ДО 15"/>
      <sheetName val="ДО 150"/>
      <sheetName val="до 15 квт"/>
      <sheetName val="до 150 кв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E28">
            <v>68.3</v>
          </cell>
          <cell r="F28">
            <v>1000</v>
          </cell>
        </row>
      </sheetData>
      <sheetData sheetId="18">
        <row r="18">
          <cell r="C18">
            <v>128417.34834290863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24"/>
  <sheetViews>
    <sheetView view="pageBreakPreview" zoomScale="178" zoomScaleNormal="100" zoomScaleSheetLayoutView="178" workbookViewId="0">
      <selection activeCell="A5" sqref="A5"/>
    </sheetView>
  </sheetViews>
  <sheetFormatPr defaultRowHeight="15.75" x14ac:dyDescent="0.25"/>
  <cols>
    <col min="1" max="1" width="117.140625" style="1" customWidth="1"/>
    <col min="2" max="16384" width="9.140625" style="1"/>
  </cols>
  <sheetData>
    <row r="2" spans="1:1" x14ac:dyDescent="0.25">
      <c r="A2" s="5"/>
    </row>
    <row r="3" spans="1:1" x14ac:dyDescent="0.25">
      <c r="A3" s="5"/>
    </row>
    <row r="4" spans="1:1" x14ac:dyDescent="0.25">
      <c r="A4" s="5"/>
    </row>
    <row r="5" spans="1:1" x14ac:dyDescent="0.25">
      <c r="A5" s="5"/>
    </row>
    <row r="6" spans="1:1" x14ac:dyDescent="0.25">
      <c r="A6" s="6"/>
    </row>
    <row r="7" spans="1:1" x14ac:dyDescent="0.25">
      <c r="A7" s="5"/>
    </row>
    <row r="8" spans="1:1" x14ac:dyDescent="0.25">
      <c r="A8" s="6"/>
    </row>
    <row r="9" spans="1:1" x14ac:dyDescent="0.25">
      <c r="A9" s="7" t="s">
        <v>65</v>
      </c>
    </row>
    <row r="10" spans="1:1" x14ac:dyDescent="0.25">
      <c r="A10" s="7" t="s">
        <v>66</v>
      </c>
    </row>
    <row r="11" spans="1:1" x14ac:dyDescent="0.25">
      <c r="A11" s="7" t="s">
        <v>67</v>
      </c>
    </row>
    <row r="12" spans="1:1" x14ac:dyDescent="0.25">
      <c r="A12" s="7" t="s">
        <v>3</v>
      </c>
    </row>
    <row r="13" spans="1:1" x14ac:dyDescent="0.25">
      <c r="A13" s="7" t="s">
        <v>145</v>
      </c>
    </row>
    <row r="14" spans="1:1" ht="31.5" x14ac:dyDescent="0.25">
      <c r="A14" s="8" t="s">
        <v>60</v>
      </c>
    </row>
    <row r="15" spans="1:1" x14ac:dyDescent="0.25">
      <c r="A15" s="9" t="s">
        <v>59</v>
      </c>
    </row>
    <row r="16" spans="1:1" x14ac:dyDescent="0.25">
      <c r="A16" s="9" t="s">
        <v>231</v>
      </c>
    </row>
    <row r="17" spans="1:1" x14ac:dyDescent="0.25">
      <c r="A17" s="9" t="s">
        <v>232</v>
      </c>
    </row>
    <row r="18" spans="1:1" x14ac:dyDescent="0.25">
      <c r="A18" s="9" t="s">
        <v>55</v>
      </c>
    </row>
    <row r="19" spans="1:1" x14ac:dyDescent="0.25">
      <c r="A19" s="9" t="s">
        <v>56</v>
      </c>
    </row>
    <row r="20" spans="1:1" x14ac:dyDescent="0.25">
      <c r="A20" s="9" t="s">
        <v>233</v>
      </c>
    </row>
    <row r="21" spans="1:1" x14ac:dyDescent="0.25">
      <c r="A21" s="9" t="s">
        <v>58</v>
      </c>
    </row>
    <row r="22" spans="1:1" x14ac:dyDescent="0.25">
      <c r="A22" s="9" t="s">
        <v>168</v>
      </c>
    </row>
    <row r="23" spans="1:1" x14ac:dyDescent="0.25">
      <c r="A23" s="9" t="s">
        <v>62</v>
      </c>
    </row>
    <row r="24" spans="1:1" x14ac:dyDescent="0.25">
      <c r="A24" s="7"/>
    </row>
  </sheetData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G69"/>
  <sheetViews>
    <sheetView view="pageBreakPreview" topLeftCell="B10" zoomScale="86" zoomScaleNormal="100" zoomScaleSheetLayoutView="86" workbookViewId="0">
      <selection activeCell="G37" sqref="G37:G40"/>
    </sheetView>
  </sheetViews>
  <sheetFormatPr defaultRowHeight="15" x14ac:dyDescent="0.25"/>
  <cols>
    <col min="1" max="1" width="10.140625" customWidth="1"/>
    <col min="2" max="2" width="33.42578125" customWidth="1"/>
    <col min="3" max="4" width="16.28515625" customWidth="1"/>
    <col min="5" max="5" width="17.7109375" customWidth="1"/>
    <col min="6" max="6" width="17.5703125" customWidth="1"/>
    <col min="7" max="7" width="16.28515625" customWidth="1"/>
    <col min="212" max="212" width="10.140625" customWidth="1"/>
    <col min="213" max="213" width="33.42578125" customWidth="1"/>
    <col min="214" max="215" width="16.28515625" customWidth="1"/>
    <col min="216" max="216" width="17.7109375" customWidth="1"/>
    <col min="217" max="217" width="17.5703125" customWidth="1"/>
    <col min="218" max="218" width="16.28515625" customWidth="1"/>
    <col min="219" max="224" width="0" hidden="1" customWidth="1"/>
    <col min="225" max="225" width="17.42578125" customWidth="1"/>
    <col min="233" max="233" width="13.7109375" customWidth="1"/>
    <col min="468" max="468" width="10.140625" customWidth="1"/>
    <col min="469" max="469" width="33.42578125" customWidth="1"/>
    <col min="470" max="471" width="16.28515625" customWidth="1"/>
    <col min="472" max="472" width="17.7109375" customWidth="1"/>
    <col min="473" max="473" width="17.5703125" customWidth="1"/>
    <col min="474" max="474" width="16.28515625" customWidth="1"/>
    <col min="475" max="480" width="0" hidden="1" customWidth="1"/>
    <col min="481" max="481" width="17.42578125" customWidth="1"/>
    <col min="489" max="489" width="13.7109375" customWidth="1"/>
    <col min="724" max="724" width="10.140625" customWidth="1"/>
    <col min="725" max="725" width="33.42578125" customWidth="1"/>
    <col min="726" max="727" width="16.28515625" customWidth="1"/>
    <col min="728" max="728" width="17.7109375" customWidth="1"/>
    <col min="729" max="729" width="17.5703125" customWidth="1"/>
    <col min="730" max="730" width="16.28515625" customWidth="1"/>
    <col min="731" max="736" width="0" hidden="1" customWidth="1"/>
    <col min="737" max="737" width="17.42578125" customWidth="1"/>
    <col min="745" max="745" width="13.7109375" customWidth="1"/>
    <col min="980" max="980" width="10.140625" customWidth="1"/>
    <col min="981" max="981" width="33.42578125" customWidth="1"/>
    <col min="982" max="983" width="16.28515625" customWidth="1"/>
    <col min="984" max="984" width="17.7109375" customWidth="1"/>
    <col min="985" max="985" width="17.5703125" customWidth="1"/>
    <col min="986" max="986" width="16.28515625" customWidth="1"/>
    <col min="987" max="992" width="0" hidden="1" customWidth="1"/>
    <col min="993" max="993" width="17.42578125" customWidth="1"/>
    <col min="1001" max="1001" width="13.7109375" customWidth="1"/>
    <col min="1236" max="1236" width="10.140625" customWidth="1"/>
    <col min="1237" max="1237" width="33.42578125" customWidth="1"/>
    <col min="1238" max="1239" width="16.28515625" customWidth="1"/>
    <col min="1240" max="1240" width="17.7109375" customWidth="1"/>
    <col min="1241" max="1241" width="17.5703125" customWidth="1"/>
    <col min="1242" max="1242" width="16.28515625" customWidth="1"/>
    <col min="1243" max="1248" width="0" hidden="1" customWidth="1"/>
    <col min="1249" max="1249" width="17.42578125" customWidth="1"/>
    <col min="1257" max="1257" width="13.7109375" customWidth="1"/>
    <col min="1492" max="1492" width="10.140625" customWidth="1"/>
    <col min="1493" max="1493" width="33.42578125" customWidth="1"/>
    <col min="1494" max="1495" width="16.28515625" customWidth="1"/>
    <col min="1496" max="1496" width="17.7109375" customWidth="1"/>
    <col min="1497" max="1497" width="17.5703125" customWidth="1"/>
    <col min="1498" max="1498" width="16.28515625" customWidth="1"/>
    <col min="1499" max="1504" width="0" hidden="1" customWidth="1"/>
    <col min="1505" max="1505" width="17.42578125" customWidth="1"/>
    <col min="1513" max="1513" width="13.7109375" customWidth="1"/>
    <col min="1748" max="1748" width="10.140625" customWidth="1"/>
    <col min="1749" max="1749" width="33.42578125" customWidth="1"/>
    <col min="1750" max="1751" width="16.28515625" customWidth="1"/>
    <col min="1752" max="1752" width="17.7109375" customWidth="1"/>
    <col min="1753" max="1753" width="17.5703125" customWidth="1"/>
    <col min="1754" max="1754" width="16.28515625" customWidth="1"/>
    <col min="1755" max="1760" width="0" hidden="1" customWidth="1"/>
    <col min="1761" max="1761" width="17.42578125" customWidth="1"/>
    <col min="1769" max="1769" width="13.7109375" customWidth="1"/>
    <col min="2004" max="2004" width="10.140625" customWidth="1"/>
    <col min="2005" max="2005" width="33.42578125" customWidth="1"/>
    <col min="2006" max="2007" width="16.28515625" customWidth="1"/>
    <col min="2008" max="2008" width="17.7109375" customWidth="1"/>
    <col min="2009" max="2009" width="17.5703125" customWidth="1"/>
    <col min="2010" max="2010" width="16.28515625" customWidth="1"/>
    <col min="2011" max="2016" width="0" hidden="1" customWidth="1"/>
    <col min="2017" max="2017" width="17.42578125" customWidth="1"/>
    <col min="2025" max="2025" width="13.7109375" customWidth="1"/>
    <col min="2260" max="2260" width="10.140625" customWidth="1"/>
    <col min="2261" max="2261" width="33.42578125" customWidth="1"/>
    <col min="2262" max="2263" width="16.28515625" customWidth="1"/>
    <col min="2264" max="2264" width="17.7109375" customWidth="1"/>
    <col min="2265" max="2265" width="17.5703125" customWidth="1"/>
    <col min="2266" max="2266" width="16.28515625" customWidth="1"/>
    <col min="2267" max="2272" width="0" hidden="1" customWidth="1"/>
    <col min="2273" max="2273" width="17.42578125" customWidth="1"/>
    <col min="2281" max="2281" width="13.7109375" customWidth="1"/>
    <col min="2516" max="2516" width="10.140625" customWidth="1"/>
    <col min="2517" max="2517" width="33.42578125" customWidth="1"/>
    <col min="2518" max="2519" width="16.28515625" customWidth="1"/>
    <col min="2520" max="2520" width="17.7109375" customWidth="1"/>
    <col min="2521" max="2521" width="17.5703125" customWidth="1"/>
    <col min="2522" max="2522" width="16.28515625" customWidth="1"/>
    <col min="2523" max="2528" width="0" hidden="1" customWidth="1"/>
    <col min="2529" max="2529" width="17.42578125" customWidth="1"/>
    <col min="2537" max="2537" width="13.7109375" customWidth="1"/>
    <col min="2772" max="2772" width="10.140625" customWidth="1"/>
    <col min="2773" max="2773" width="33.42578125" customWidth="1"/>
    <col min="2774" max="2775" width="16.28515625" customWidth="1"/>
    <col min="2776" max="2776" width="17.7109375" customWidth="1"/>
    <col min="2777" max="2777" width="17.5703125" customWidth="1"/>
    <col min="2778" max="2778" width="16.28515625" customWidth="1"/>
    <col min="2779" max="2784" width="0" hidden="1" customWidth="1"/>
    <col min="2785" max="2785" width="17.42578125" customWidth="1"/>
    <col min="2793" max="2793" width="13.7109375" customWidth="1"/>
    <col min="3028" max="3028" width="10.140625" customWidth="1"/>
    <col min="3029" max="3029" width="33.42578125" customWidth="1"/>
    <col min="3030" max="3031" width="16.28515625" customWidth="1"/>
    <col min="3032" max="3032" width="17.7109375" customWidth="1"/>
    <col min="3033" max="3033" width="17.5703125" customWidth="1"/>
    <col min="3034" max="3034" width="16.28515625" customWidth="1"/>
    <col min="3035" max="3040" width="0" hidden="1" customWidth="1"/>
    <col min="3041" max="3041" width="17.42578125" customWidth="1"/>
    <col min="3049" max="3049" width="13.7109375" customWidth="1"/>
    <col min="3284" max="3284" width="10.140625" customWidth="1"/>
    <col min="3285" max="3285" width="33.42578125" customWidth="1"/>
    <col min="3286" max="3287" width="16.28515625" customWidth="1"/>
    <col min="3288" max="3288" width="17.7109375" customWidth="1"/>
    <col min="3289" max="3289" width="17.5703125" customWidth="1"/>
    <col min="3290" max="3290" width="16.28515625" customWidth="1"/>
    <col min="3291" max="3296" width="0" hidden="1" customWidth="1"/>
    <col min="3297" max="3297" width="17.42578125" customWidth="1"/>
    <col min="3305" max="3305" width="13.7109375" customWidth="1"/>
    <col min="3540" max="3540" width="10.140625" customWidth="1"/>
    <col min="3541" max="3541" width="33.42578125" customWidth="1"/>
    <col min="3542" max="3543" width="16.28515625" customWidth="1"/>
    <col min="3544" max="3544" width="17.7109375" customWidth="1"/>
    <col min="3545" max="3545" width="17.5703125" customWidth="1"/>
    <col min="3546" max="3546" width="16.28515625" customWidth="1"/>
    <col min="3547" max="3552" width="0" hidden="1" customWidth="1"/>
    <col min="3553" max="3553" width="17.42578125" customWidth="1"/>
    <col min="3561" max="3561" width="13.7109375" customWidth="1"/>
    <col min="3796" max="3796" width="10.140625" customWidth="1"/>
    <col min="3797" max="3797" width="33.42578125" customWidth="1"/>
    <col min="3798" max="3799" width="16.28515625" customWidth="1"/>
    <col min="3800" max="3800" width="17.7109375" customWidth="1"/>
    <col min="3801" max="3801" width="17.5703125" customWidth="1"/>
    <col min="3802" max="3802" width="16.28515625" customWidth="1"/>
    <col min="3803" max="3808" width="0" hidden="1" customWidth="1"/>
    <col min="3809" max="3809" width="17.42578125" customWidth="1"/>
    <col min="3817" max="3817" width="13.7109375" customWidth="1"/>
    <col min="4052" max="4052" width="10.140625" customWidth="1"/>
    <col min="4053" max="4053" width="33.42578125" customWidth="1"/>
    <col min="4054" max="4055" width="16.28515625" customWidth="1"/>
    <col min="4056" max="4056" width="17.7109375" customWidth="1"/>
    <col min="4057" max="4057" width="17.5703125" customWidth="1"/>
    <col min="4058" max="4058" width="16.28515625" customWidth="1"/>
    <col min="4059" max="4064" width="0" hidden="1" customWidth="1"/>
    <col min="4065" max="4065" width="17.42578125" customWidth="1"/>
    <col min="4073" max="4073" width="13.7109375" customWidth="1"/>
    <col min="4308" max="4308" width="10.140625" customWidth="1"/>
    <col min="4309" max="4309" width="33.42578125" customWidth="1"/>
    <col min="4310" max="4311" width="16.28515625" customWidth="1"/>
    <col min="4312" max="4312" width="17.7109375" customWidth="1"/>
    <col min="4313" max="4313" width="17.5703125" customWidth="1"/>
    <col min="4314" max="4314" width="16.28515625" customWidth="1"/>
    <col min="4315" max="4320" width="0" hidden="1" customWidth="1"/>
    <col min="4321" max="4321" width="17.42578125" customWidth="1"/>
    <col min="4329" max="4329" width="13.7109375" customWidth="1"/>
    <col min="4564" max="4564" width="10.140625" customWidth="1"/>
    <col min="4565" max="4565" width="33.42578125" customWidth="1"/>
    <col min="4566" max="4567" width="16.28515625" customWidth="1"/>
    <col min="4568" max="4568" width="17.7109375" customWidth="1"/>
    <col min="4569" max="4569" width="17.5703125" customWidth="1"/>
    <col min="4570" max="4570" width="16.28515625" customWidth="1"/>
    <col min="4571" max="4576" width="0" hidden="1" customWidth="1"/>
    <col min="4577" max="4577" width="17.42578125" customWidth="1"/>
    <col min="4585" max="4585" width="13.7109375" customWidth="1"/>
    <col min="4820" max="4820" width="10.140625" customWidth="1"/>
    <col min="4821" max="4821" width="33.42578125" customWidth="1"/>
    <col min="4822" max="4823" width="16.28515625" customWidth="1"/>
    <col min="4824" max="4824" width="17.7109375" customWidth="1"/>
    <col min="4825" max="4825" width="17.5703125" customWidth="1"/>
    <col min="4826" max="4826" width="16.28515625" customWidth="1"/>
    <col min="4827" max="4832" width="0" hidden="1" customWidth="1"/>
    <col min="4833" max="4833" width="17.42578125" customWidth="1"/>
    <col min="4841" max="4841" width="13.7109375" customWidth="1"/>
    <col min="5076" max="5076" width="10.140625" customWidth="1"/>
    <col min="5077" max="5077" width="33.42578125" customWidth="1"/>
    <col min="5078" max="5079" width="16.28515625" customWidth="1"/>
    <col min="5080" max="5080" width="17.7109375" customWidth="1"/>
    <col min="5081" max="5081" width="17.5703125" customWidth="1"/>
    <col min="5082" max="5082" width="16.28515625" customWidth="1"/>
    <col min="5083" max="5088" width="0" hidden="1" customWidth="1"/>
    <col min="5089" max="5089" width="17.42578125" customWidth="1"/>
    <col min="5097" max="5097" width="13.7109375" customWidth="1"/>
    <col min="5332" max="5332" width="10.140625" customWidth="1"/>
    <col min="5333" max="5333" width="33.42578125" customWidth="1"/>
    <col min="5334" max="5335" width="16.28515625" customWidth="1"/>
    <col min="5336" max="5336" width="17.7109375" customWidth="1"/>
    <col min="5337" max="5337" width="17.5703125" customWidth="1"/>
    <col min="5338" max="5338" width="16.28515625" customWidth="1"/>
    <col min="5339" max="5344" width="0" hidden="1" customWidth="1"/>
    <col min="5345" max="5345" width="17.42578125" customWidth="1"/>
    <col min="5353" max="5353" width="13.7109375" customWidth="1"/>
    <col min="5588" max="5588" width="10.140625" customWidth="1"/>
    <col min="5589" max="5589" width="33.42578125" customWidth="1"/>
    <col min="5590" max="5591" width="16.28515625" customWidth="1"/>
    <col min="5592" max="5592" width="17.7109375" customWidth="1"/>
    <col min="5593" max="5593" width="17.5703125" customWidth="1"/>
    <col min="5594" max="5594" width="16.28515625" customWidth="1"/>
    <col min="5595" max="5600" width="0" hidden="1" customWidth="1"/>
    <col min="5601" max="5601" width="17.42578125" customWidth="1"/>
    <col min="5609" max="5609" width="13.7109375" customWidth="1"/>
    <col min="5844" max="5844" width="10.140625" customWidth="1"/>
    <col min="5845" max="5845" width="33.42578125" customWidth="1"/>
    <col min="5846" max="5847" width="16.28515625" customWidth="1"/>
    <col min="5848" max="5848" width="17.7109375" customWidth="1"/>
    <col min="5849" max="5849" width="17.5703125" customWidth="1"/>
    <col min="5850" max="5850" width="16.28515625" customWidth="1"/>
    <col min="5851" max="5856" width="0" hidden="1" customWidth="1"/>
    <col min="5857" max="5857" width="17.42578125" customWidth="1"/>
    <col min="5865" max="5865" width="13.7109375" customWidth="1"/>
    <col min="6100" max="6100" width="10.140625" customWidth="1"/>
    <col min="6101" max="6101" width="33.42578125" customWidth="1"/>
    <col min="6102" max="6103" width="16.28515625" customWidth="1"/>
    <col min="6104" max="6104" width="17.7109375" customWidth="1"/>
    <col min="6105" max="6105" width="17.5703125" customWidth="1"/>
    <col min="6106" max="6106" width="16.28515625" customWidth="1"/>
    <col min="6107" max="6112" width="0" hidden="1" customWidth="1"/>
    <col min="6113" max="6113" width="17.42578125" customWidth="1"/>
    <col min="6121" max="6121" width="13.7109375" customWidth="1"/>
    <col min="6356" max="6356" width="10.140625" customWidth="1"/>
    <col min="6357" max="6357" width="33.42578125" customWidth="1"/>
    <col min="6358" max="6359" width="16.28515625" customWidth="1"/>
    <col min="6360" max="6360" width="17.7109375" customWidth="1"/>
    <col min="6361" max="6361" width="17.5703125" customWidth="1"/>
    <col min="6362" max="6362" width="16.28515625" customWidth="1"/>
    <col min="6363" max="6368" width="0" hidden="1" customWidth="1"/>
    <col min="6369" max="6369" width="17.42578125" customWidth="1"/>
    <col min="6377" max="6377" width="13.7109375" customWidth="1"/>
    <col min="6612" max="6612" width="10.140625" customWidth="1"/>
    <col min="6613" max="6613" width="33.42578125" customWidth="1"/>
    <col min="6614" max="6615" width="16.28515625" customWidth="1"/>
    <col min="6616" max="6616" width="17.7109375" customWidth="1"/>
    <col min="6617" max="6617" width="17.5703125" customWidth="1"/>
    <col min="6618" max="6618" width="16.28515625" customWidth="1"/>
    <col min="6619" max="6624" width="0" hidden="1" customWidth="1"/>
    <col min="6625" max="6625" width="17.42578125" customWidth="1"/>
    <col min="6633" max="6633" width="13.7109375" customWidth="1"/>
    <col min="6868" max="6868" width="10.140625" customWidth="1"/>
    <col min="6869" max="6869" width="33.42578125" customWidth="1"/>
    <col min="6870" max="6871" width="16.28515625" customWidth="1"/>
    <col min="6872" max="6872" width="17.7109375" customWidth="1"/>
    <col min="6873" max="6873" width="17.5703125" customWidth="1"/>
    <col min="6874" max="6874" width="16.28515625" customWidth="1"/>
    <col min="6875" max="6880" width="0" hidden="1" customWidth="1"/>
    <col min="6881" max="6881" width="17.42578125" customWidth="1"/>
    <col min="6889" max="6889" width="13.7109375" customWidth="1"/>
    <col min="7124" max="7124" width="10.140625" customWidth="1"/>
    <col min="7125" max="7125" width="33.42578125" customWidth="1"/>
    <col min="7126" max="7127" width="16.28515625" customWidth="1"/>
    <col min="7128" max="7128" width="17.7109375" customWidth="1"/>
    <col min="7129" max="7129" width="17.5703125" customWidth="1"/>
    <col min="7130" max="7130" width="16.28515625" customWidth="1"/>
    <col min="7131" max="7136" width="0" hidden="1" customWidth="1"/>
    <col min="7137" max="7137" width="17.42578125" customWidth="1"/>
    <col min="7145" max="7145" width="13.7109375" customWidth="1"/>
    <col min="7380" max="7380" width="10.140625" customWidth="1"/>
    <col min="7381" max="7381" width="33.42578125" customWidth="1"/>
    <col min="7382" max="7383" width="16.28515625" customWidth="1"/>
    <col min="7384" max="7384" width="17.7109375" customWidth="1"/>
    <col min="7385" max="7385" width="17.5703125" customWidth="1"/>
    <col min="7386" max="7386" width="16.28515625" customWidth="1"/>
    <col min="7387" max="7392" width="0" hidden="1" customWidth="1"/>
    <col min="7393" max="7393" width="17.42578125" customWidth="1"/>
    <col min="7401" max="7401" width="13.7109375" customWidth="1"/>
    <col min="7636" max="7636" width="10.140625" customWidth="1"/>
    <col min="7637" max="7637" width="33.42578125" customWidth="1"/>
    <col min="7638" max="7639" width="16.28515625" customWidth="1"/>
    <col min="7640" max="7640" width="17.7109375" customWidth="1"/>
    <col min="7641" max="7641" width="17.5703125" customWidth="1"/>
    <col min="7642" max="7642" width="16.28515625" customWidth="1"/>
    <col min="7643" max="7648" width="0" hidden="1" customWidth="1"/>
    <col min="7649" max="7649" width="17.42578125" customWidth="1"/>
    <col min="7657" max="7657" width="13.7109375" customWidth="1"/>
    <col min="7892" max="7892" width="10.140625" customWidth="1"/>
    <col min="7893" max="7893" width="33.42578125" customWidth="1"/>
    <col min="7894" max="7895" width="16.28515625" customWidth="1"/>
    <col min="7896" max="7896" width="17.7109375" customWidth="1"/>
    <col min="7897" max="7897" width="17.5703125" customWidth="1"/>
    <col min="7898" max="7898" width="16.28515625" customWidth="1"/>
    <col min="7899" max="7904" width="0" hidden="1" customWidth="1"/>
    <col min="7905" max="7905" width="17.42578125" customWidth="1"/>
    <col min="7913" max="7913" width="13.7109375" customWidth="1"/>
    <col min="8148" max="8148" width="10.140625" customWidth="1"/>
    <col min="8149" max="8149" width="33.42578125" customWidth="1"/>
    <col min="8150" max="8151" width="16.28515625" customWidth="1"/>
    <col min="8152" max="8152" width="17.7109375" customWidth="1"/>
    <col min="8153" max="8153" width="17.5703125" customWidth="1"/>
    <col min="8154" max="8154" width="16.28515625" customWidth="1"/>
    <col min="8155" max="8160" width="0" hidden="1" customWidth="1"/>
    <col min="8161" max="8161" width="17.42578125" customWidth="1"/>
    <col min="8169" max="8169" width="13.7109375" customWidth="1"/>
    <col min="8404" max="8404" width="10.140625" customWidth="1"/>
    <col min="8405" max="8405" width="33.42578125" customWidth="1"/>
    <col min="8406" max="8407" width="16.28515625" customWidth="1"/>
    <col min="8408" max="8408" width="17.7109375" customWidth="1"/>
    <col min="8409" max="8409" width="17.5703125" customWidth="1"/>
    <col min="8410" max="8410" width="16.28515625" customWidth="1"/>
    <col min="8411" max="8416" width="0" hidden="1" customWidth="1"/>
    <col min="8417" max="8417" width="17.42578125" customWidth="1"/>
    <col min="8425" max="8425" width="13.7109375" customWidth="1"/>
    <col min="8660" max="8660" width="10.140625" customWidth="1"/>
    <col min="8661" max="8661" width="33.42578125" customWidth="1"/>
    <col min="8662" max="8663" width="16.28515625" customWidth="1"/>
    <col min="8664" max="8664" width="17.7109375" customWidth="1"/>
    <col min="8665" max="8665" width="17.5703125" customWidth="1"/>
    <col min="8666" max="8666" width="16.28515625" customWidth="1"/>
    <col min="8667" max="8672" width="0" hidden="1" customWidth="1"/>
    <col min="8673" max="8673" width="17.42578125" customWidth="1"/>
    <col min="8681" max="8681" width="13.7109375" customWidth="1"/>
    <col min="8916" max="8916" width="10.140625" customWidth="1"/>
    <col min="8917" max="8917" width="33.42578125" customWidth="1"/>
    <col min="8918" max="8919" width="16.28515625" customWidth="1"/>
    <col min="8920" max="8920" width="17.7109375" customWidth="1"/>
    <col min="8921" max="8921" width="17.5703125" customWidth="1"/>
    <col min="8922" max="8922" width="16.28515625" customWidth="1"/>
    <col min="8923" max="8928" width="0" hidden="1" customWidth="1"/>
    <col min="8929" max="8929" width="17.42578125" customWidth="1"/>
    <col min="8937" max="8937" width="13.7109375" customWidth="1"/>
    <col min="9172" max="9172" width="10.140625" customWidth="1"/>
    <col min="9173" max="9173" width="33.42578125" customWidth="1"/>
    <col min="9174" max="9175" width="16.28515625" customWidth="1"/>
    <col min="9176" max="9176" width="17.7109375" customWidth="1"/>
    <col min="9177" max="9177" width="17.5703125" customWidth="1"/>
    <col min="9178" max="9178" width="16.28515625" customWidth="1"/>
    <col min="9179" max="9184" width="0" hidden="1" customWidth="1"/>
    <col min="9185" max="9185" width="17.42578125" customWidth="1"/>
    <col min="9193" max="9193" width="13.7109375" customWidth="1"/>
    <col min="9428" max="9428" width="10.140625" customWidth="1"/>
    <col min="9429" max="9429" width="33.42578125" customWidth="1"/>
    <col min="9430" max="9431" width="16.28515625" customWidth="1"/>
    <col min="9432" max="9432" width="17.7109375" customWidth="1"/>
    <col min="9433" max="9433" width="17.5703125" customWidth="1"/>
    <col min="9434" max="9434" width="16.28515625" customWidth="1"/>
    <col min="9435" max="9440" width="0" hidden="1" customWidth="1"/>
    <col min="9441" max="9441" width="17.42578125" customWidth="1"/>
    <col min="9449" max="9449" width="13.7109375" customWidth="1"/>
    <col min="9684" max="9684" width="10.140625" customWidth="1"/>
    <col min="9685" max="9685" width="33.42578125" customWidth="1"/>
    <col min="9686" max="9687" width="16.28515625" customWidth="1"/>
    <col min="9688" max="9688" width="17.7109375" customWidth="1"/>
    <col min="9689" max="9689" width="17.5703125" customWidth="1"/>
    <col min="9690" max="9690" width="16.28515625" customWidth="1"/>
    <col min="9691" max="9696" width="0" hidden="1" customWidth="1"/>
    <col min="9697" max="9697" width="17.42578125" customWidth="1"/>
    <col min="9705" max="9705" width="13.7109375" customWidth="1"/>
    <col min="9940" max="9940" width="10.140625" customWidth="1"/>
    <col min="9941" max="9941" width="33.42578125" customWidth="1"/>
    <col min="9942" max="9943" width="16.28515625" customWidth="1"/>
    <col min="9944" max="9944" width="17.7109375" customWidth="1"/>
    <col min="9945" max="9945" width="17.5703125" customWidth="1"/>
    <col min="9946" max="9946" width="16.28515625" customWidth="1"/>
    <col min="9947" max="9952" width="0" hidden="1" customWidth="1"/>
    <col min="9953" max="9953" width="17.42578125" customWidth="1"/>
    <col min="9961" max="9961" width="13.7109375" customWidth="1"/>
    <col min="10196" max="10196" width="10.140625" customWidth="1"/>
    <col min="10197" max="10197" width="33.42578125" customWidth="1"/>
    <col min="10198" max="10199" width="16.28515625" customWidth="1"/>
    <col min="10200" max="10200" width="17.7109375" customWidth="1"/>
    <col min="10201" max="10201" width="17.5703125" customWidth="1"/>
    <col min="10202" max="10202" width="16.28515625" customWidth="1"/>
    <col min="10203" max="10208" width="0" hidden="1" customWidth="1"/>
    <col min="10209" max="10209" width="17.42578125" customWidth="1"/>
    <col min="10217" max="10217" width="13.7109375" customWidth="1"/>
    <col min="10452" max="10452" width="10.140625" customWidth="1"/>
    <col min="10453" max="10453" width="33.42578125" customWidth="1"/>
    <col min="10454" max="10455" width="16.28515625" customWidth="1"/>
    <col min="10456" max="10456" width="17.7109375" customWidth="1"/>
    <col min="10457" max="10457" width="17.5703125" customWidth="1"/>
    <col min="10458" max="10458" width="16.28515625" customWidth="1"/>
    <col min="10459" max="10464" width="0" hidden="1" customWidth="1"/>
    <col min="10465" max="10465" width="17.42578125" customWidth="1"/>
    <col min="10473" max="10473" width="13.7109375" customWidth="1"/>
    <col min="10708" max="10708" width="10.140625" customWidth="1"/>
    <col min="10709" max="10709" width="33.42578125" customWidth="1"/>
    <col min="10710" max="10711" width="16.28515625" customWidth="1"/>
    <col min="10712" max="10712" width="17.7109375" customWidth="1"/>
    <col min="10713" max="10713" width="17.5703125" customWidth="1"/>
    <col min="10714" max="10714" width="16.28515625" customWidth="1"/>
    <col min="10715" max="10720" width="0" hidden="1" customWidth="1"/>
    <col min="10721" max="10721" width="17.42578125" customWidth="1"/>
    <col min="10729" max="10729" width="13.7109375" customWidth="1"/>
    <col min="10964" max="10964" width="10.140625" customWidth="1"/>
    <col min="10965" max="10965" width="33.42578125" customWidth="1"/>
    <col min="10966" max="10967" width="16.28515625" customWidth="1"/>
    <col min="10968" max="10968" width="17.7109375" customWidth="1"/>
    <col min="10969" max="10969" width="17.5703125" customWidth="1"/>
    <col min="10970" max="10970" width="16.28515625" customWidth="1"/>
    <col min="10971" max="10976" width="0" hidden="1" customWidth="1"/>
    <col min="10977" max="10977" width="17.42578125" customWidth="1"/>
    <col min="10985" max="10985" width="13.7109375" customWidth="1"/>
    <col min="11220" max="11220" width="10.140625" customWidth="1"/>
    <col min="11221" max="11221" width="33.42578125" customWidth="1"/>
    <col min="11222" max="11223" width="16.28515625" customWidth="1"/>
    <col min="11224" max="11224" width="17.7109375" customWidth="1"/>
    <col min="11225" max="11225" width="17.5703125" customWidth="1"/>
    <col min="11226" max="11226" width="16.28515625" customWidth="1"/>
    <col min="11227" max="11232" width="0" hidden="1" customWidth="1"/>
    <col min="11233" max="11233" width="17.42578125" customWidth="1"/>
    <col min="11241" max="11241" width="13.7109375" customWidth="1"/>
    <col min="11476" max="11476" width="10.140625" customWidth="1"/>
    <col min="11477" max="11477" width="33.42578125" customWidth="1"/>
    <col min="11478" max="11479" width="16.28515625" customWidth="1"/>
    <col min="11480" max="11480" width="17.7109375" customWidth="1"/>
    <col min="11481" max="11481" width="17.5703125" customWidth="1"/>
    <col min="11482" max="11482" width="16.28515625" customWidth="1"/>
    <col min="11483" max="11488" width="0" hidden="1" customWidth="1"/>
    <col min="11489" max="11489" width="17.42578125" customWidth="1"/>
    <col min="11497" max="11497" width="13.7109375" customWidth="1"/>
    <col min="11732" max="11732" width="10.140625" customWidth="1"/>
    <col min="11733" max="11733" width="33.42578125" customWidth="1"/>
    <col min="11734" max="11735" width="16.28515625" customWidth="1"/>
    <col min="11736" max="11736" width="17.7109375" customWidth="1"/>
    <col min="11737" max="11737" width="17.5703125" customWidth="1"/>
    <col min="11738" max="11738" width="16.28515625" customWidth="1"/>
    <col min="11739" max="11744" width="0" hidden="1" customWidth="1"/>
    <col min="11745" max="11745" width="17.42578125" customWidth="1"/>
    <col min="11753" max="11753" width="13.7109375" customWidth="1"/>
    <col min="11988" max="11988" width="10.140625" customWidth="1"/>
    <col min="11989" max="11989" width="33.42578125" customWidth="1"/>
    <col min="11990" max="11991" width="16.28515625" customWidth="1"/>
    <col min="11992" max="11992" width="17.7109375" customWidth="1"/>
    <col min="11993" max="11993" width="17.5703125" customWidth="1"/>
    <col min="11994" max="11994" width="16.28515625" customWidth="1"/>
    <col min="11995" max="12000" width="0" hidden="1" customWidth="1"/>
    <col min="12001" max="12001" width="17.42578125" customWidth="1"/>
    <col min="12009" max="12009" width="13.7109375" customWidth="1"/>
    <col min="12244" max="12244" width="10.140625" customWidth="1"/>
    <col min="12245" max="12245" width="33.42578125" customWidth="1"/>
    <col min="12246" max="12247" width="16.28515625" customWidth="1"/>
    <col min="12248" max="12248" width="17.7109375" customWidth="1"/>
    <col min="12249" max="12249" width="17.5703125" customWidth="1"/>
    <col min="12250" max="12250" width="16.28515625" customWidth="1"/>
    <col min="12251" max="12256" width="0" hidden="1" customWidth="1"/>
    <col min="12257" max="12257" width="17.42578125" customWidth="1"/>
    <col min="12265" max="12265" width="13.7109375" customWidth="1"/>
    <col min="12500" max="12500" width="10.140625" customWidth="1"/>
    <col min="12501" max="12501" width="33.42578125" customWidth="1"/>
    <col min="12502" max="12503" width="16.28515625" customWidth="1"/>
    <col min="12504" max="12504" width="17.7109375" customWidth="1"/>
    <col min="12505" max="12505" width="17.5703125" customWidth="1"/>
    <col min="12506" max="12506" width="16.28515625" customWidth="1"/>
    <col min="12507" max="12512" width="0" hidden="1" customWidth="1"/>
    <col min="12513" max="12513" width="17.42578125" customWidth="1"/>
    <col min="12521" max="12521" width="13.7109375" customWidth="1"/>
    <col min="12756" max="12756" width="10.140625" customWidth="1"/>
    <col min="12757" max="12757" width="33.42578125" customWidth="1"/>
    <col min="12758" max="12759" width="16.28515625" customWidth="1"/>
    <col min="12760" max="12760" width="17.7109375" customWidth="1"/>
    <col min="12761" max="12761" width="17.5703125" customWidth="1"/>
    <col min="12762" max="12762" width="16.28515625" customWidth="1"/>
    <col min="12763" max="12768" width="0" hidden="1" customWidth="1"/>
    <col min="12769" max="12769" width="17.42578125" customWidth="1"/>
    <col min="12777" max="12777" width="13.7109375" customWidth="1"/>
    <col min="13012" max="13012" width="10.140625" customWidth="1"/>
    <col min="13013" max="13013" width="33.42578125" customWidth="1"/>
    <col min="13014" max="13015" width="16.28515625" customWidth="1"/>
    <col min="13016" max="13016" width="17.7109375" customWidth="1"/>
    <col min="13017" max="13017" width="17.5703125" customWidth="1"/>
    <col min="13018" max="13018" width="16.28515625" customWidth="1"/>
    <col min="13019" max="13024" width="0" hidden="1" customWidth="1"/>
    <col min="13025" max="13025" width="17.42578125" customWidth="1"/>
    <col min="13033" max="13033" width="13.7109375" customWidth="1"/>
    <col min="13268" max="13268" width="10.140625" customWidth="1"/>
    <col min="13269" max="13269" width="33.42578125" customWidth="1"/>
    <col min="13270" max="13271" width="16.28515625" customWidth="1"/>
    <col min="13272" max="13272" width="17.7109375" customWidth="1"/>
    <col min="13273" max="13273" width="17.5703125" customWidth="1"/>
    <col min="13274" max="13274" width="16.28515625" customWidth="1"/>
    <col min="13275" max="13280" width="0" hidden="1" customWidth="1"/>
    <col min="13281" max="13281" width="17.42578125" customWidth="1"/>
    <col min="13289" max="13289" width="13.7109375" customWidth="1"/>
    <col min="13524" max="13524" width="10.140625" customWidth="1"/>
    <col min="13525" max="13525" width="33.42578125" customWidth="1"/>
    <col min="13526" max="13527" width="16.28515625" customWidth="1"/>
    <col min="13528" max="13528" width="17.7109375" customWidth="1"/>
    <col min="13529" max="13529" width="17.5703125" customWidth="1"/>
    <col min="13530" max="13530" width="16.28515625" customWidth="1"/>
    <col min="13531" max="13536" width="0" hidden="1" customWidth="1"/>
    <col min="13537" max="13537" width="17.42578125" customWidth="1"/>
    <col min="13545" max="13545" width="13.7109375" customWidth="1"/>
    <col min="13780" max="13780" width="10.140625" customWidth="1"/>
    <col min="13781" max="13781" width="33.42578125" customWidth="1"/>
    <col min="13782" max="13783" width="16.28515625" customWidth="1"/>
    <col min="13784" max="13784" width="17.7109375" customWidth="1"/>
    <col min="13785" max="13785" width="17.5703125" customWidth="1"/>
    <col min="13786" max="13786" width="16.28515625" customWidth="1"/>
    <col min="13787" max="13792" width="0" hidden="1" customWidth="1"/>
    <col min="13793" max="13793" width="17.42578125" customWidth="1"/>
    <col min="13801" max="13801" width="13.7109375" customWidth="1"/>
    <col min="14036" max="14036" width="10.140625" customWidth="1"/>
    <col min="14037" max="14037" width="33.42578125" customWidth="1"/>
    <col min="14038" max="14039" width="16.28515625" customWidth="1"/>
    <col min="14040" max="14040" width="17.7109375" customWidth="1"/>
    <col min="14041" max="14041" width="17.5703125" customWidth="1"/>
    <col min="14042" max="14042" width="16.28515625" customWidth="1"/>
    <col min="14043" max="14048" width="0" hidden="1" customWidth="1"/>
    <col min="14049" max="14049" width="17.42578125" customWidth="1"/>
    <col min="14057" max="14057" width="13.7109375" customWidth="1"/>
    <col min="14292" max="14292" width="10.140625" customWidth="1"/>
    <col min="14293" max="14293" width="33.42578125" customWidth="1"/>
    <col min="14294" max="14295" width="16.28515625" customWidth="1"/>
    <col min="14296" max="14296" width="17.7109375" customWidth="1"/>
    <col min="14297" max="14297" width="17.5703125" customWidth="1"/>
    <col min="14298" max="14298" width="16.28515625" customWidth="1"/>
    <col min="14299" max="14304" width="0" hidden="1" customWidth="1"/>
    <col min="14305" max="14305" width="17.42578125" customWidth="1"/>
    <col min="14313" max="14313" width="13.7109375" customWidth="1"/>
    <col min="14548" max="14548" width="10.140625" customWidth="1"/>
    <col min="14549" max="14549" width="33.42578125" customWidth="1"/>
    <col min="14550" max="14551" width="16.28515625" customWidth="1"/>
    <col min="14552" max="14552" width="17.7109375" customWidth="1"/>
    <col min="14553" max="14553" width="17.5703125" customWidth="1"/>
    <col min="14554" max="14554" width="16.28515625" customWidth="1"/>
    <col min="14555" max="14560" width="0" hidden="1" customWidth="1"/>
    <col min="14561" max="14561" width="17.42578125" customWidth="1"/>
    <col min="14569" max="14569" width="13.7109375" customWidth="1"/>
    <col min="14804" max="14804" width="10.140625" customWidth="1"/>
    <col min="14805" max="14805" width="33.42578125" customWidth="1"/>
    <col min="14806" max="14807" width="16.28515625" customWidth="1"/>
    <col min="14808" max="14808" width="17.7109375" customWidth="1"/>
    <col min="14809" max="14809" width="17.5703125" customWidth="1"/>
    <col min="14810" max="14810" width="16.28515625" customWidth="1"/>
    <col min="14811" max="14816" width="0" hidden="1" customWidth="1"/>
    <col min="14817" max="14817" width="17.42578125" customWidth="1"/>
    <col min="14825" max="14825" width="13.7109375" customWidth="1"/>
    <col min="15060" max="15060" width="10.140625" customWidth="1"/>
    <col min="15061" max="15061" width="33.42578125" customWidth="1"/>
    <col min="15062" max="15063" width="16.28515625" customWidth="1"/>
    <col min="15064" max="15064" width="17.7109375" customWidth="1"/>
    <col min="15065" max="15065" width="17.5703125" customWidth="1"/>
    <col min="15066" max="15066" width="16.28515625" customWidth="1"/>
    <col min="15067" max="15072" width="0" hidden="1" customWidth="1"/>
    <col min="15073" max="15073" width="17.42578125" customWidth="1"/>
    <col min="15081" max="15081" width="13.7109375" customWidth="1"/>
    <col min="15316" max="15316" width="10.140625" customWidth="1"/>
    <col min="15317" max="15317" width="33.42578125" customWidth="1"/>
    <col min="15318" max="15319" width="16.28515625" customWidth="1"/>
    <col min="15320" max="15320" width="17.7109375" customWidth="1"/>
    <col min="15321" max="15321" width="17.5703125" customWidth="1"/>
    <col min="15322" max="15322" width="16.28515625" customWidth="1"/>
    <col min="15323" max="15328" width="0" hidden="1" customWidth="1"/>
    <col min="15329" max="15329" width="17.42578125" customWidth="1"/>
    <col min="15337" max="15337" width="13.7109375" customWidth="1"/>
    <col min="15572" max="15572" width="10.140625" customWidth="1"/>
    <col min="15573" max="15573" width="33.42578125" customWidth="1"/>
    <col min="15574" max="15575" width="16.28515625" customWidth="1"/>
    <col min="15576" max="15576" width="17.7109375" customWidth="1"/>
    <col min="15577" max="15577" width="17.5703125" customWidth="1"/>
    <col min="15578" max="15578" width="16.28515625" customWidth="1"/>
    <col min="15579" max="15584" width="0" hidden="1" customWidth="1"/>
    <col min="15585" max="15585" width="17.42578125" customWidth="1"/>
    <col min="15593" max="15593" width="13.7109375" customWidth="1"/>
    <col min="15828" max="15828" width="10.140625" customWidth="1"/>
    <col min="15829" max="15829" width="33.42578125" customWidth="1"/>
    <col min="15830" max="15831" width="16.28515625" customWidth="1"/>
    <col min="15832" max="15832" width="17.7109375" customWidth="1"/>
    <col min="15833" max="15833" width="17.5703125" customWidth="1"/>
    <col min="15834" max="15834" width="16.28515625" customWidth="1"/>
    <col min="15835" max="15840" width="0" hidden="1" customWidth="1"/>
    <col min="15841" max="15841" width="17.42578125" customWidth="1"/>
    <col min="15849" max="15849" width="13.7109375" customWidth="1"/>
    <col min="16084" max="16084" width="10.140625" customWidth="1"/>
    <col min="16085" max="16085" width="33.42578125" customWidth="1"/>
    <col min="16086" max="16087" width="16.28515625" customWidth="1"/>
    <col min="16088" max="16088" width="17.7109375" customWidth="1"/>
    <col min="16089" max="16089" width="17.5703125" customWidth="1"/>
    <col min="16090" max="16090" width="16.28515625" customWidth="1"/>
    <col min="16091" max="16096" width="0" hidden="1" customWidth="1"/>
    <col min="16097" max="16097" width="17.42578125" customWidth="1"/>
    <col min="16105" max="16105" width="13.7109375" customWidth="1"/>
  </cols>
  <sheetData>
    <row r="1" spans="2:6" s="35" customFormat="1" ht="12.75" x14ac:dyDescent="0.2">
      <c r="F1" s="35" t="s">
        <v>68</v>
      </c>
    </row>
    <row r="2" spans="2:6" s="35" customFormat="1" ht="12.75" x14ac:dyDescent="0.2">
      <c r="F2" s="35" t="s">
        <v>69</v>
      </c>
    </row>
    <row r="3" spans="2:6" s="35" customFormat="1" ht="12.75" x14ac:dyDescent="0.2">
      <c r="F3" s="35" t="s">
        <v>70</v>
      </c>
    </row>
    <row r="4" spans="2:6" s="35" customFormat="1" ht="12.75" x14ac:dyDescent="0.2">
      <c r="F4" s="35" t="s">
        <v>71</v>
      </c>
    </row>
    <row r="5" spans="2:6" s="35" customFormat="1" ht="12.75" x14ac:dyDescent="0.2">
      <c r="F5" s="35" t="s">
        <v>72</v>
      </c>
    </row>
    <row r="6" spans="2:6" s="35" customFormat="1" ht="12.75" x14ac:dyDescent="0.2"/>
    <row r="7" spans="2:6" s="35" customFormat="1" ht="12.75" x14ac:dyDescent="0.2"/>
    <row r="8" spans="2:6" s="35" customFormat="1" ht="12.75" x14ac:dyDescent="0.2"/>
    <row r="9" spans="2:6" s="35" customFormat="1" ht="12.75" x14ac:dyDescent="0.2">
      <c r="B9" s="35" t="s">
        <v>73</v>
      </c>
      <c r="C9" s="36"/>
    </row>
    <row r="10" spans="2:6" s="35" customFormat="1" ht="12.75" x14ac:dyDescent="0.2">
      <c r="B10" s="36" t="s">
        <v>74</v>
      </c>
    </row>
    <row r="11" spans="2:6" s="35" customFormat="1" ht="12.75" x14ac:dyDescent="0.2">
      <c r="B11" s="36" t="s">
        <v>75</v>
      </c>
    </row>
    <row r="12" spans="2:6" s="35" customFormat="1" ht="12.75" x14ac:dyDescent="0.2">
      <c r="B12" s="36" t="s">
        <v>76</v>
      </c>
    </row>
    <row r="13" spans="2:6" s="35" customFormat="1" ht="12.75" x14ac:dyDescent="0.2">
      <c r="B13" s="36" t="s">
        <v>77</v>
      </c>
    </row>
    <row r="14" spans="2:6" s="35" customFormat="1" ht="12.75" x14ac:dyDescent="0.2">
      <c r="B14" s="36" t="s">
        <v>78</v>
      </c>
    </row>
    <row r="15" spans="2:6" s="35" customFormat="1" ht="12.75" x14ac:dyDescent="0.2"/>
    <row r="16" spans="2:6" s="35" customFormat="1" ht="12.75" x14ac:dyDescent="0.2">
      <c r="B16" s="35" t="s">
        <v>79</v>
      </c>
    </row>
    <row r="17" spans="1:7" s="35" customFormat="1" ht="12.75" x14ac:dyDescent="0.2">
      <c r="B17" s="35" t="s">
        <v>150</v>
      </c>
    </row>
    <row r="18" spans="1:7" s="35" customFormat="1" ht="12.75" x14ac:dyDescent="0.2">
      <c r="B18" s="35" t="s">
        <v>151</v>
      </c>
    </row>
    <row r="19" spans="1:7" s="35" customFormat="1" ht="12.75" x14ac:dyDescent="0.2">
      <c r="B19" s="35" t="s">
        <v>152</v>
      </c>
    </row>
    <row r="20" spans="1:7" s="35" customFormat="1" ht="12.75" x14ac:dyDescent="0.2"/>
    <row r="21" spans="1:7" s="35" customFormat="1" ht="114.75" x14ac:dyDescent="0.2">
      <c r="A21" s="37" t="s">
        <v>80</v>
      </c>
      <c r="B21" s="37" t="s">
        <v>81</v>
      </c>
      <c r="C21" s="37" t="s">
        <v>82</v>
      </c>
      <c r="D21" s="37" t="s">
        <v>83</v>
      </c>
      <c r="E21" s="37" t="s">
        <v>169</v>
      </c>
      <c r="F21" s="37" t="s">
        <v>84</v>
      </c>
      <c r="G21" s="37" t="s">
        <v>85</v>
      </c>
    </row>
    <row r="22" spans="1:7" s="35" customFormat="1" ht="12.75" x14ac:dyDescent="0.2">
      <c r="A22" s="38">
        <v>1</v>
      </c>
      <c r="B22" s="38">
        <v>2</v>
      </c>
      <c r="C22" s="38">
        <v>3</v>
      </c>
      <c r="D22" s="38">
        <v>4</v>
      </c>
      <c r="E22" s="38">
        <v>5</v>
      </c>
      <c r="F22" s="38">
        <v>6</v>
      </c>
      <c r="G22" s="38">
        <v>7</v>
      </c>
    </row>
    <row r="23" spans="1:7" s="35" customFormat="1" ht="12.75" x14ac:dyDescent="0.2">
      <c r="A23" s="39" t="s">
        <v>7</v>
      </c>
      <c r="B23" s="37" t="s">
        <v>86</v>
      </c>
      <c r="C23" s="38" t="s">
        <v>57</v>
      </c>
      <c r="D23" s="38" t="s">
        <v>57</v>
      </c>
      <c r="E23" s="38" t="s">
        <v>57</v>
      </c>
      <c r="F23" s="38" t="s">
        <v>57</v>
      </c>
      <c r="G23" s="38">
        <v>197.607</v>
      </c>
    </row>
    <row r="24" spans="1:7" s="35" customFormat="1" ht="38.25" x14ac:dyDescent="0.2">
      <c r="A24" s="39" t="s">
        <v>87</v>
      </c>
      <c r="B24" s="37" t="s">
        <v>88</v>
      </c>
      <c r="C24" s="38" t="s">
        <v>57</v>
      </c>
      <c r="D24" s="38" t="s">
        <v>57</v>
      </c>
      <c r="E24" s="38" t="s">
        <v>57</v>
      </c>
      <c r="F24" s="38" t="s">
        <v>57</v>
      </c>
      <c r="G24" s="38" t="s">
        <v>57</v>
      </c>
    </row>
    <row r="25" spans="1:7" s="35" customFormat="1" ht="25.5" x14ac:dyDescent="0.2">
      <c r="A25" s="39" t="s">
        <v>89</v>
      </c>
      <c r="B25" s="37" t="s">
        <v>90</v>
      </c>
      <c r="C25" s="38" t="s">
        <v>57</v>
      </c>
      <c r="D25" s="38" t="s">
        <v>57</v>
      </c>
      <c r="E25" s="38" t="s">
        <v>57</v>
      </c>
      <c r="F25" s="38" t="s">
        <v>57</v>
      </c>
      <c r="G25" s="38" t="s">
        <v>57</v>
      </c>
    </row>
    <row r="26" spans="1:7" s="35" customFormat="1" ht="38.25" x14ac:dyDescent="0.2">
      <c r="A26" s="39" t="s">
        <v>91</v>
      </c>
      <c r="B26" s="37" t="s">
        <v>92</v>
      </c>
      <c r="C26" s="38" t="s">
        <v>57</v>
      </c>
      <c r="D26" s="38" t="s">
        <v>57</v>
      </c>
      <c r="E26" s="38" t="s">
        <v>57</v>
      </c>
      <c r="F26" s="38" t="s">
        <v>57</v>
      </c>
      <c r="G26" s="38" t="s">
        <v>57</v>
      </c>
    </row>
    <row r="27" spans="1:7" s="35" customFormat="1" ht="114.75" x14ac:dyDescent="0.2">
      <c r="A27" s="39" t="s">
        <v>93</v>
      </c>
      <c r="B27" s="37" t="s">
        <v>94</v>
      </c>
      <c r="C27" s="38" t="s">
        <v>57</v>
      </c>
      <c r="D27" s="38" t="s">
        <v>57</v>
      </c>
      <c r="E27" s="38" t="s">
        <v>57</v>
      </c>
      <c r="F27" s="38" t="s">
        <v>57</v>
      </c>
      <c r="G27" s="38" t="s">
        <v>57</v>
      </c>
    </row>
    <row r="28" spans="1:7" s="35" customFormat="1" ht="25.5" x14ac:dyDescent="0.2">
      <c r="A28" s="43" t="s">
        <v>170</v>
      </c>
      <c r="B28" s="37" t="s">
        <v>171</v>
      </c>
      <c r="C28" s="39" t="s">
        <v>57</v>
      </c>
      <c r="D28" s="39" t="s">
        <v>57</v>
      </c>
      <c r="E28" s="39" t="s">
        <v>57</v>
      </c>
      <c r="F28" s="43" t="s">
        <v>57</v>
      </c>
      <c r="G28" s="40" t="s">
        <v>57</v>
      </c>
    </row>
    <row r="29" spans="1:7" s="35" customFormat="1" ht="38.25" x14ac:dyDescent="0.2">
      <c r="A29" s="39" t="s">
        <v>172</v>
      </c>
      <c r="B29" s="37" t="s">
        <v>173</v>
      </c>
      <c r="C29" s="38" t="s">
        <v>57</v>
      </c>
      <c r="D29" s="38" t="s">
        <v>57</v>
      </c>
      <c r="E29" s="38" t="s">
        <v>57</v>
      </c>
      <c r="F29" s="38" t="s">
        <v>57</v>
      </c>
      <c r="G29" s="40" t="s">
        <v>57</v>
      </c>
    </row>
    <row r="30" spans="1:7" s="35" customFormat="1" ht="25.5" x14ac:dyDescent="0.2">
      <c r="A30" s="39" t="s">
        <v>174</v>
      </c>
      <c r="B30" s="37" t="s">
        <v>153</v>
      </c>
      <c r="C30" s="38">
        <v>2019</v>
      </c>
      <c r="D30" s="38">
        <v>10</v>
      </c>
      <c r="E30" s="38">
        <v>68.3</v>
      </c>
      <c r="F30" s="38">
        <v>1000</v>
      </c>
      <c r="G30" s="38">
        <v>197.607</v>
      </c>
    </row>
    <row r="31" spans="1:7" s="35" customFormat="1" ht="12.75" x14ac:dyDescent="0.2">
      <c r="A31" s="39" t="s">
        <v>8</v>
      </c>
      <c r="B31" s="37" t="s">
        <v>96</v>
      </c>
      <c r="C31" s="38"/>
      <c r="D31" s="38" t="s">
        <v>57</v>
      </c>
      <c r="E31" s="38" t="s">
        <v>57</v>
      </c>
      <c r="F31" s="38" t="s">
        <v>57</v>
      </c>
      <c r="G31" s="38">
        <v>43493.666463333335</v>
      </c>
    </row>
    <row r="32" spans="1:7" s="35" customFormat="1" ht="76.5" x14ac:dyDescent="0.2">
      <c r="A32" s="39" t="s">
        <v>97</v>
      </c>
      <c r="B32" s="37" t="s">
        <v>98</v>
      </c>
      <c r="C32" s="38" t="s">
        <v>57</v>
      </c>
      <c r="D32" s="38" t="s">
        <v>57</v>
      </c>
      <c r="E32" s="38" t="s">
        <v>57</v>
      </c>
      <c r="F32" s="38" t="s">
        <v>57</v>
      </c>
      <c r="G32" s="38" t="s">
        <v>57</v>
      </c>
    </row>
    <row r="33" spans="1:7" s="35" customFormat="1" ht="25.5" x14ac:dyDescent="0.2">
      <c r="A33" s="39" t="s">
        <v>162</v>
      </c>
      <c r="B33" s="37" t="s">
        <v>99</v>
      </c>
      <c r="C33" s="38" t="s">
        <v>57</v>
      </c>
      <c r="D33" s="38" t="s">
        <v>57</v>
      </c>
      <c r="E33" s="38" t="s">
        <v>57</v>
      </c>
      <c r="F33" s="38" t="s">
        <v>57</v>
      </c>
      <c r="G33" s="38" t="s">
        <v>57</v>
      </c>
    </row>
    <row r="34" spans="1:7" s="35" customFormat="1" ht="38.25" x14ac:dyDescent="0.2">
      <c r="A34" s="43" t="s">
        <v>100</v>
      </c>
      <c r="B34" s="37" t="s">
        <v>101</v>
      </c>
      <c r="C34" s="38" t="s">
        <v>57</v>
      </c>
      <c r="D34" s="38" t="s">
        <v>57</v>
      </c>
      <c r="E34" s="38" t="s">
        <v>57</v>
      </c>
      <c r="F34" s="38" t="s">
        <v>57</v>
      </c>
      <c r="G34" s="38" t="s">
        <v>57</v>
      </c>
    </row>
    <row r="35" spans="1:7" s="35" customFormat="1" ht="191.25" x14ac:dyDescent="0.2">
      <c r="A35" s="43" t="s">
        <v>102</v>
      </c>
      <c r="B35" s="37" t="s">
        <v>175</v>
      </c>
      <c r="C35" s="38" t="s">
        <v>57</v>
      </c>
      <c r="D35" s="38" t="s">
        <v>57</v>
      </c>
      <c r="E35" s="38" t="s">
        <v>57</v>
      </c>
      <c r="F35" s="38" t="s">
        <v>57</v>
      </c>
      <c r="G35" s="38" t="s">
        <v>57</v>
      </c>
    </row>
    <row r="36" spans="1:7" s="35" customFormat="1" ht="63.75" x14ac:dyDescent="0.2">
      <c r="A36" s="43" t="s">
        <v>176</v>
      </c>
      <c r="B36" s="37" t="s">
        <v>177</v>
      </c>
      <c r="C36" s="38" t="s">
        <v>57</v>
      </c>
      <c r="D36" s="38" t="s">
        <v>57</v>
      </c>
      <c r="E36" s="38" t="s">
        <v>57</v>
      </c>
      <c r="F36" s="38" t="s">
        <v>57</v>
      </c>
      <c r="G36" s="38" t="s">
        <v>57</v>
      </c>
    </row>
    <row r="37" spans="1:7" s="35" customFormat="1" ht="38.25" x14ac:dyDescent="0.2">
      <c r="A37" s="43" t="s">
        <v>178</v>
      </c>
      <c r="B37" s="37" t="s">
        <v>103</v>
      </c>
      <c r="C37" s="38">
        <v>2018</v>
      </c>
      <c r="D37" s="38">
        <v>10</v>
      </c>
      <c r="E37" s="38">
        <v>1472</v>
      </c>
      <c r="F37" s="38">
        <v>6000</v>
      </c>
      <c r="G37" s="38">
        <v>6162.94067</v>
      </c>
    </row>
    <row r="38" spans="1:7" s="35" customFormat="1" ht="26.25" customHeight="1" x14ac:dyDescent="0.2">
      <c r="A38" s="43" t="s">
        <v>178</v>
      </c>
      <c r="B38" s="44" t="s">
        <v>104</v>
      </c>
      <c r="C38" s="38">
        <v>2018</v>
      </c>
      <c r="D38" s="38">
        <v>10</v>
      </c>
      <c r="E38" s="38">
        <v>1472</v>
      </c>
      <c r="F38" s="42">
        <v>6000</v>
      </c>
      <c r="G38" s="38">
        <v>6162.94067</v>
      </c>
    </row>
    <row r="39" spans="1:7" s="35" customFormat="1" ht="27" customHeight="1" x14ac:dyDescent="0.2">
      <c r="A39" s="43" t="s">
        <v>179</v>
      </c>
      <c r="B39" s="44" t="s">
        <v>154</v>
      </c>
      <c r="C39" s="38">
        <v>2019</v>
      </c>
      <c r="D39" s="38">
        <v>10</v>
      </c>
      <c r="E39" s="38">
        <v>448</v>
      </c>
      <c r="F39" s="42">
        <v>1000</v>
      </c>
      <c r="G39" s="38">
        <v>1420.9133999999999</v>
      </c>
    </row>
    <row r="40" spans="1:7" s="35" customFormat="1" ht="12.75" x14ac:dyDescent="0.2">
      <c r="A40" s="45" t="s">
        <v>179</v>
      </c>
      <c r="B40" s="44" t="s">
        <v>155</v>
      </c>
      <c r="C40" s="38">
        <v>2019</v>
      </c>
      <c r="D40" s="38">
        <v>10</v>
      </c>
      <c r="E40" s="38">
        <v>448</v>
      </c>
      <c r="F40" s="42">
        <v>1000</v>
      </c>
      <c r="G40" s="40">
        <v>1420.9133899999999</v>
      </c>
    </row>
    <row r="41" spans="1:7" s="35" customFormat="1" ht="76.5" x14ac:dyDescent="0.2">
      <c r="A41" s="45" t="s">
        <v>180</v>
      </c>
      <c r="B41" s="44" t="s">
        <v>181</v>
      </c>
      <c r="C41" s="38" t="s">
        <v>182</v>
      </c>
      <c r="D41" s="38">
        <v>10</v>
      </c>
      <c r="E41" s="38">
        <v>1000</v>
      </c>
      <c r="F41" s="42">
        <v>12750</v>
      </c>
      <c r="G41" s="38">
        <v>11576.375</v>
      </c>
    </row>
    <row r="42" spans="1:7" s="35" customFormat="1" ht="89.25" x14ac:dyDescent="0.2">
      <c r="A42" s="41" t="s">
        <v>183</v>
      </c>
      <c r="B42" s="37" t="s">
        <v>184</v>
      </c>
      <c r="C42" s="38" t="s">
        <v>182</v>
      </c>
      <c r="D42" s="38">
        <v>10</v>
      </c>
      <c r="E42" s="38">
        <v>1000</v>
      </c>
      <c r="F42" s="38">
        <v>12750</v>
      </c>
      <c r="G42" s="38">
        <v>16749.583333333336</v>
      </c>
    </row>
    <row r="43" spans="1:7" s="35" customFormat="1" ht="25.5" x14ac:dyDescent="0.2">
      <c r="A43" s="39" t="s">
        <v>9</v>
      </c>
      <c r="B43" s="37" t="s">
        <v>105</v>
      </c>
      <c r="C43" s="38" t="s">
        <v>57</v>
      </c>
      <c r="D43" s="38" t="s">
        <v>57</v>
      </c>
      <c r="E43" s="38" t="s">
        <v>57</v>
      </c>
      <c r="F43" s="38" t="s">
        <v>57</v>
      </c>
      <c r="G43" s="38" t="s">
        <v>57</v>
      </c>
    </row>
    <row r="44" spans="1:7" s="35" customFormat="1" ht="191.25" x14ac:dyDescent="0.2">
      <c r="A44" s="39" t="s">
        <v>106</v>
      </c>
      <c r="B44" s="37" t="s">
        <v>185</v>
      </c>
      <c r="C44" s="38" t="s">
        <v>57</v>
      </c>
      <c r="D44" s="38" t="s">
        <v>57</v>
      </c>
      <c r="E44" s="38" t="s">
        <v>57</v>
      </c>
      <c r="F44" s="38" t="s">
        <v>57</v>
      </c>
      <c r="G44" s="38" t="s">
        <v>57</v>
      </c>
    </row>
    <row r="45" spans="1:7" s="35" customFormat="1" ht="76.5" x14ac:dyDescent="0.2">
      <c r="A45" s="39" t="s">
        <v>107</v>
      </c>
      <c r="B45" s="37" t="s">
        <v>108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</row>
    <row r="46" spans="1:7" s="35" customFormat="1" ht="76.5" x14ac:dyDescent="0.2">
      <c r="A46" s="39" t="s">
        <v>186</v>
      </c>
      <c r="B46" s="37" t="s">
        <v>187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</row>
    <row r="47" spans="1:7" s="35" customFormat="1" ht="12.75" x14ac:dyDescent="0.2">
      <c r="A47" s="39"/>
      <c r="B47" s="37" t="s">
        <v>95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</row>
    <row r="48" spans="1:7" s="35" customFormat="1" ht="63.75" x14ac:dyDescent="0.2">
      <c r="A48" s="39" t="s">
        <v>10</v>
      </c>
      <c r="B48" s="37" t="s">
        <v>109</v>
      </c>
      <c r="C48" s="38" t="s">
        <v>57</v>
      </c>
      <c r="D48" s="38" t="s">
        <v>57</v>
      </c>
      <c r="E48" s="38" t="s">
        <v>57</v>
      </c>
      <c r="F48" s="38" t="s">
        <v>57</v>
      </c>
      <c r="G48" s="38" t="s">
        <v>57</v>
      </c>
    </row>
    <row r="49" spans="1:7" s="35" customFormat="1" ht="89.25" x14ac:dyDescent="0.2">
      <c r="A49" s="39" t="s">
        <v>110</v>
      </c>
      <c r="B49" s="37" t="s">
        <v>188</v>
      </c>
      <c r="C49" s="38" t="s">
        <v>57</v>
      </c>
      <c r="D49" s="38" t="s">
        <v>57</v>
      </c>
      <c r="E49" s="38" t="s">
        <v>57</v>
      </c>
      <c r="F49" s="38" t="s">
        <v>57</v>
      </c>
      <c r="G49" s="38" t="s">
        <v>57</v>
      </c>
    </row>
    <row r="50" spans="1:7" s="35" customFormat="1" ht="25.5" x14ac:dyDescent="0.2">
      <c r="A50" s="39" t="s">
        <v>111</v>
      </c>
      <c r="B50" s="37" t="s">
        <v>112</v>
      </c>
      <c r="C50" s="38" t="s">
        <v>57</v>
      </c>
      <c r="D50" s="38" t="s">
        <v>57</v>
      </c>
      <c r="E50" s="38" t="s">
        <v>57</v>
      </c>
      <c r="F50" s="38" t="s">
        <v>57</v>
      </c>
      <c r="G50" s="38" t="s">
        <v>57</v>
      </c>
    </row>
    <row r="51" spans="1:7" s="35" customFormat="1" ht="191.25" x14ac:dyDescent="0.2">
      <c r="A51" s="39" t="s">
        <v>113</v>
      </c>
      <c r="B51" s="37" t="s">
        <v>189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</row>
    <row r="52" spans="1:7" s="35" customFormat="1" ht="38.25" x14ac:dyDescent="0.2">
      <c r="A52" s="39" t="s">
        <v>190</v>
      </c>
      <c r="B52" s="37" t="s">
        <v>191</v>
      </c>
      <c r="C52" s="38"/>
      <c r="D52" s="38"/>
      <c r="E52" s="38"/>
      <c r="F52" s="38"/>
      <c r="G52" s="38"/>
    </row>
    <row r="53" spans="1:7" s="35" customFormat="1" ht="12.75" x14ac:dyDescent="0.2">
      <c r="A53" s="39"/>
      <c r="B53" s="37" t="s">
        <v>95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</row>
    <row r="54" spans="1:7" s="35" customFormat="1" ht="38.25" x14ac:dyDescent="0.2">
      <c r="A54" s="39" t="s">
        <v>11</v>
      </c>
      <c r="B54" s="37" t="s">
        <v>114</v>
      </c>
      <c r="C54" s="38" t="s">
        <v>57</v>
      </c>
      <c r="D54" s="38" t="s">
        <v>57</v>
      </c>
      <c r="E54" s="38" t="s">
        <v>57</v>
      </c>
      <c r="F54" s="38" t="s">
        <v>57</v>
      </c>
      <c r="G54" s="38" t="s">
        <v>57</v>
      </c>
    </row>
    <row r="55" spans="1:7" s="35" customFormat="1" ht="25.5" x14ac:dyDescent="0.2">
      <c r="A55" s="39" t="s">
        <v>115</v>
      </c>
      <c r="B55" s="37" t="s">
        <v>116</v>
      </c>
      <c r="C55" s="38" t="s">
        <v>57</v>
      </c>
      <c r="D55" s="38" t="s">
        <v>57</v>
      </c>
      <c r="E55" s="38" t="s">
        <v>57</v>
      </c>
      <c r="F55" s="38" t="s">
        <v>57</v>
      </c>
      <c r="G55" s="38" t="s">
        <v>57</v>
      </c>
    </row>
    <row r="56" spans="1:7" s="35" customFormat="1" ht="25.5" x14ac:dyDescent="0.2">
      <c r="A56" s="39" t="s">
        <v>117</v>
      </c>
      <c r="B56" s="37" t="s">
        <v>112</v>
      </c>
      <c r="C56" s="38" t="s">
        <v>57</v>
      </c>
      <c r="D56" s="38" t="s">
        <v>57</v>
      </c>
      <c r="E56" s="38" t="s">
        <v>57</v>
      </c>
      <c r="F56" s="38" t="s">
        <v>57</v>
      </c>
      <c r="G56" s="38" t="s">
        <v>57</v>
      </c>
    </row>
    <row r="57" spans="1:7" s="35" customFormat="1" ht="153" x14ac:dyDescent="0.2">
      <c r="A57" s="39" t="s">
        <v>192</v>
      </c>
      <c r="B57" s="37" t="s">
        <v>193</v>
      </c>
      <c r="C57" s="38" t="s">
        <v>57</v>
      </c>
      <c r="D57" s="38" t="s">
        <v>57</v>
      </c>
      <c r="E57" s="38" t="s">
        <v>57</v>
      </c>
      <c r="F57" s="38" t="s">
        <v>57</v>
      </c>
      <c r="G57" s="38" t="s">
        <v>57</v>
      </c>
    </row>
    <row r="58" spans="1:7" s="35" customFormat="1" ht="12.75" x14ac:dyDescent="0.2">
      <c r="A58" s="39"/>
      <c r="B58" s="37" t="s">
        <v>95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</row>
    <row r="59" spans="1:7" s="35" customFormat="1" ht="38.25" x14ac:dyDescent="0.2">
      <c r="A59" s="39" t="s">
        <v>12</v>
      </c>
      <c r="B59" s="37" t="s">
        <v>118</v>
      </c>
      <c r="C59" s="38" t="s">
        <v>57</v>
      </c>
      <c r="D59" s="38" t="s">
        <v>57</v>
      </c>
      <c r="E59" s="38" t="s">
        <v>57</v>
      </c>
      <c r="F59" s="38" t="s">
        <v>57</v>
      </c>
      <c r="G59" s="38" t="s">
        <v>57</v>
      </c>
    </row>
    <row r="60" spans="1:7" s="35" customFormat="1" ht="12.75" x14ac:dyDescent="0.2">
      <c r="A60" s="39" t="s">
        <v>119</v>
      </c>
      <c r="B60" s="37" t="s">
        <v>120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</row>
    <row r="61" spans="1:7" s="35" customFormat="1" ht="140.25" x14ac:dyDescent="0.2">
      <c r="A61" s="39" t="s">
        <v>194</v>
      </c>
      <c r="B61" s="37" t="s">
        <v>195</v>
      </c>
      <c r="C61" s="42" t="s">
        <v>57</v>
      </c>
      <c r="D61" s="42" t="s">
        <v>57</v>
      </c>
      <c r="E61" s="42" t="s">
        <v>57</v>
      </c>
      <c r="F61" s="42" t="s">
        <v>57</v>
      </c>
      <c r="G61" s="42" t="s">
        <v>57</v>
      </c>
    </row>
    <row r="62" spans="1:7" s="35" customFormat="1" ht="12.75" x14ac:dyDescent="0.2">
      <c r="A62" s="39"/>
      <c r="B62" s="37" t="s">
        <v>95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</row>
    <row r="63" spans="1:7" s="35" customFormat="1" ht="38.25" hidden="1" x14ac:dyDescent="0.2">
      <c r="A63" s="55">
        <v>7</v>
      </c>
      <c r="B63" s="37" t="s">
        <v>156</v>
      </c>
      <c r="C63" s="42" t="s">
        <v>57</v>
      </c>
      <c r="D63" s="38" t="s">
        <v>57</v>
      </c>
      <c r="E63" s="38" t="s">
        <v>57</v>
      </c>
      <c r="F63" s="38" t="s">
        <v>57</v>
      </c>
      <c r="G63" s="38" t="s">
        <v>57</v>
      </c>
    </row>
    <row r="64" spans="1:7" s="35" customFormat="1" ht="12.75" hidden="1" x14ac:dyDescent="0.2">
      <c r="A64" s="39" t="s">
        <v>157</v>
      </c>
      <c r="B64" s="37" t="s">
        <v>158</v>
      </c>
      <c r="C64" s="42" t="s">
        <v>57</v>
      </c>
      <c r="D64" s="38" t="s">
        <v>57</v>
      </c>
      <c r="E64" s="38" t="s">
        <v>57</v>
      </c>
      <c r="F64" s="38" t="s">
        <v>57</v>
      </c>
      <c r="G64" s="38" t="s">
        <v>57</v>
      </c>
    </row>
    <row r="65" spans="1:7" s="35" customFormat="1" ht="38.25" x14ac:dyDescent="0.2">
      <c r="A65" s="39" t="s">
        <v>159</v>
      </c>
      <c r="B65" s="37" t="s">
        <v>160</v>
      </c>
      <c r="C65" s="42" t="s">
        <v>57</v>
      </c>
      <c r="D65" s="38" t="s">
        <v>57</v>
      </c>
      <c r="E65" s="38" t="s">
        <v>57</v>
      </c>
      <c r="F65" s="38" t="s">
        <v>57</v>
      </c>
      <c r="G65" s="38" t="s">
        <v>57</v>
      </c>
    </row>
    <row r="66" spans="1:7" s="35" customFormat="1" ht="51" x14ac:dyDescent="0.2">
      <c r="A66" s="39" t="s">
        <v>164</v>
      </c>
      <c r="B66" s="37" t="s">
        <v>165</v>
      </c>
      <c r="C66" s="42" t="s">
        <v>163</v>
      </c>
      <c r="D66" s="38">
        <v>10</v>
      </c>
      <c r="E66" s="38" t="s">
        <v>196</v>
      </c>
      <c r="F66" s="38" t="s">
        <v>57</v>
      </c>
      <c r="G66" s="38">
        <v>1187.61195</v>
      </c>
    </row>
    <row r="67" spans="1:7" s="35" customFormat="1" ht="51" x14ac:dyDescent="0.2">
      <c r="A67" s="39" t="s">
        <v>164</v>
      </c>
      <c r="B67" s="37" t="s">
        <v>166</v>
      </c>
      <c r="C67" s="42" t="s">
        <v>163</v>
      </c>
      <c r="D67" s="38">
        <v>10</v>
      </c>
      <c r="E67" s="38" t="s">
        <v>167</v>
      </c>
      <c r="F67" s="38" t="s">
        <v>57</v>
      </c>
      <c r="G67" s="38">
        <v>1054.4694538000001</v>
      </c>
    </row>
    <row r="68" spans="1:7" s="59" customFormat="1" ht="12.75" x14ac:dyDescent="0.2">
      <c r="A68" s="56"/>
      <c r="B68" s="57"/>
      <c r="C68" s="58"/>
      <c r="D68" s="58"/>
      <c r="E68" s="58"/>
      <c r="F68" s="58"/>
      <c r="G68" s="58"/>
    </row>
    <row r="69" spans="1:7" s="35" customFormat="1" ht="12" customHeight="1" x14ac:dyDescent="0.2"/>
  </sheetData>
  <pageMargins left="0.7" right="0.7" top="0.75" bottom="0.75" header="0.3" footer="0.3"/>
  <pageSetup paperSize="9" scale="6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114"/>
  <sheetViews>
    <sheetView view="pageBreakPreview" topLeftCell="A80" zoomScale="60" zoomScaleNormal="100" workbookViewId="0">
      <selection activeCell="U27" sqref="U27"/>
    </sheetView>
  </sheetViews>
  <sheetFormatPr defaultRowHeight="15.75" x14ac:dyDescent="0.25"/>
  <cols>
    <col min="1" max="1" width="5.85546875" style="60" customWidth="1"/>
    <col min="2" max="2" width="46" style="60" customWidth="1"/>
    <col min="3" max="5" width="15.7109375" style="60" customWidth="1"/>
    <col min="6" max="6" width="20.28515625" style="60" customWidth="1"/>
    <col min="7" max="7" width="13.140625" style="60" customWidth="1"/>
    <col min="8" max="15" width="15.7109375" style="60" hidden="1" customWidth="1"/>
    <col min="16" max="16" width="0" style="60" hidden="1" customWidth="1"/>
    <col min="17" max="256" width="9.140625" style="60"/>
    <col min="257" max="257" width="5.85546875" style="60" customWidth="1"/>
    <col min="258" max="258" width="46" style="60" customWidth="1"/>
    <col min="259" max="261" width="15.7109375" style="60" customWidth="1"/>
    <col min="262" max="262" width="16.7109375" style="60" customWidth="1"/>
    <col min="263" max="263" width="13.140625" style="60" customWidth="1"/>
    <col min="264" max="272" width="0" style="60" hidden="1" customWidth="1"/>
    <col min="273" max="512" width="9.140625" style="60"/>
    <col min="513" max="513" width="5.85546875" style="60" customWidth="1"/>
    <col min="514" max="514" width="46" style="60" customWidth="1"/>
    <col min="515" max="517" width="15.7109375" style="60" customWidth="1"/>
    <col min="518" max="518" width="16.7109375" style="60" customWidth="1"/>
    <col min="519" max="519" width="13.140625" style="60" customWidth="1"/>
    <col min="520" max="528" width="0" style="60" hidden="1" customWidth="1"/>
    <col min="529" max="768" width="9.140625" style="60"/>
    <col min="769" max="769" width="5.85546875" style="60" customWidth="1"/>
    <col min="770" max="770" width="46" style="60" customWidth="1"/>
    <col min="771" max="773" width="15.7109375" style="60" customWidth="1"/>
    <col min="774" max="774" width="16.7109375" style="60" customWidth="1"/>
    <col min="775" max="775" width="13.140625" style="60" customWidth="1"/>
    <col min="776" max="784" width="0" style="60" hidden="1" customWidth="1"/>
    <col min="785" max="1024" width="9.140625" style="60"/>
    <col min="1025" max="1025" width="5.85546875" style="60" customWidth="1"/>
    <col min="1026" max="1026" width="46" style="60" customWidth="1"/>
    <col min="1027" max="1029" width="15.7109375" style="60" customWidth="1"/>
    <col min="1030" max="1030" width="16.7109375" style="60" customWidth="1"/>
    <col min="1031" max="1031" width="13.140625" style="60" customWidth="1"/>
    <col min="1032" max="1040" width="0" style="60" hidden="1" customWidth="1"/>
    <col min="1041" max="1280" width="9.140625" style="60"/>
    <col min="1281" max="1281" width="5.85546875" style="60" customWidth="1"/>
    <col min="1282" max="1282" width="46" style="60" customWidth="1"/>
    <col min="1283" max="1285" width="15.7109375" style="60" customWidth="1"/>
    <col min="1286" max="1286" width="16.7109375" style="60" customWidth="1"/>
    <col min="1287" max="1287" width="13.140625" style="60" customWidth="1"/>
    <col min="1288" max="1296" width="0" style="60" hidden="1" customWidth="1"/>
    <col min="1297" max="1536" width="9.140625" style="60"/>
    <col min="1537" max="1537" width="5.85546875" style="60" customWidth="1"/>
    <col min="1538" max="1538" width="46" style="60" customWidth="1"/>
    <col min="1539" max="1541" width="15.7109375" style="60" customWidth="1"/>
    <col min="1542" max="1542" width="16.7109375" style="60" customWidth="1"/>
    <col min="1543" max="1543" width="13.140625" style="60" customWidth="1"/>
    <col min="1544" max="1552" width="0" style="60" hidden="1" customWidth="1"/>
    <col min="1553" max="1792" width="9.140625" style="60"/>
    <col min="1793" max="1793" width="5.85546875" style="60" customWidth="1"/>
    <col min="1794" max="1794" width="46" style="60" customWidth="1"/>
    <col min="1795" max="1797" width="15.7109375" style="60" customWidth="1"/>
    <col min="1798" max="1798" width="16.7109375" style="60" customWidth="1"/>
    <col min="1799" max="1799" width="13.140625" style="60" customWidth="1"/>
    <col min="1800" max="1808" width="0" style="60" hidden="1" customWidth="1"/>
    <col min="1809" max="2048" width="9.140625" style="60"/>
    <col min="2049" max="2049" width="5.85546875" style="60" customWidth="1"/>
    <col min="2050" max="2050" width="46" style="60" customWidth="1"/>
    <col min="2051" max="2053" width="15.7109375" style="60" customWidth="1"/>
    <col min="2054" max="2054" width="16.7109375" style="60" customWidth="1"/>
    <col min="2055" max="2055" width="13.140625" style="60" customWidth="1"/>
    <col min="2056" max="2064" width="0" style="60" hidden="1" customWidth="1"/>
    <col min="2065" max="2304" width="9.140625" style="60"/>
    <col min="2305" max="2305" width="5.85546875" style="60" customWidth="1"/>
    <col min="2306" max="2306" width="46" style="60" customWidth="1"/>
    <col min="2307" max="2309" width="15.7109375" style="60" customWidth="1"/>
    <col min="2310" max="2310" width="16.7109375" style="60" customWidth="1"/>
    <col min="2311" max="2311" width="13.140625" style="60" customWidth="1"/>
    <col min="2312" max="2320" width="0" style="60" hidden="1" customWidth="1"/>
    <col min="2321" max="2560" width="9.140625" style="60"/>
    <col min="2561" max="2561" width="5.85546875" style="60" customWidth="1"/>
    <col min="2562" max="2562" width="46" style="60" customWidth="1"/>
    <col min="2563" max="2565" width="15.7109375" style="60" customWidth="1"/>
    <col min="2566" max="2566" width="16.7109375" style="60" customWidth="1"/>
    <col min="2567" max="2567" width="13.140625" style="60" customWidth="1"/>
    <col min="2568" max="2576" width="0" style="60" hidden="1" customWidth="1"/>
    <col min="2577" max="2816" width="9.140625" style="60"/>
    <col min="2817" max="2817" width="5.85546875" style="60" customWidth="1"/>
    <col min="2818" max="2818" width="46" style="60" customWidth="1"/>
    <col min="2819" max="2821" width="15.7109375" style="60" customWidth="1"/>
    <col min="2822" max="2822" width="16.7109375" style="60" customWidth="1"/>
    <col min="2823" max="2823" width="13.140625" style="60" customWidth="1"/>
    <col min="2824" max="2832" width="0" style="60" hidden="1" customWidth="1"/>
    <col min="2833" max="3072" width="9.140625" style="60"/>
    <col min="3073" max="3073" width="5.85546875" style="60" customWidth="1"/>
    <col min="3074" max="3074" width="46" style="60" customWidth="1"/>
    <col min="3075" max="3077" width="15.7109375" style="60" customWidth="1"/>
    <col min="3078" max="3078" width="16.7109375" style="60" customWidth="1"/>
    <col min="3079" max="3079" width="13.140625" style="60" customWidth="1"/>
    <col min="3080" max="3088" width="0" style="60" hidden="1" customWidth="1"/>
    <col min="3089" max="3328" width="9.140625" style="60"/>
    <col min="3329" max="3329" width="5.85546875" style="60" customWidth="1"/>
    <col min="3330" max="3330" width="46" style="60" customWidth="1"/>
    <col min="3331" max="3333" width="15.7109375" style="60" customWidth="1"/>
    <col min="3334" max="3334" width="16.7109375" style="60" customWidth="1"/>
    <col min="3335" max="3335" width="13.140625" style="60" customWidth="1"/>
    <col min="3336" max="3344" width="0" style="60" hidden="1" customWidth="1"/>
    <col min="3345" max="3584" width="9.140625" style="60"/>
    <col min="3585" max="3585" width="5.85546875" style="60" customWidth="1"/>
    <col min="3586" max="3586" width="46" style="60" customWidth="1"/>
    <col min="3587" max="3589" width="15.7109375" style="60" customWidth="1"/>
    <col min="3590" max="3590" width="16.7109375" style="60" customWidth="1"/>
    <col min="3591" max="3591" width="13.140625" style="60" customWidth="1"/>
    <col min="3592" max="3600" width="0" style="60" hidden="1" customWidth="1"/>
    <col min="3601" max="3840" width="9.140625" style="60"/>
    <col min="3841" max="3841" width="5.85546875" style="60" customWidth="1"/>
    <col min="3842" max="3842" width="46" style="60" customWidth="1"/>
    <col min="3843" max="3845" width="15.7109375" style="60" customWidth="1"/>
    <col min="3846" max="3846" width="16.7109375" style="60" customWidth="1"/>
    <col min="3847" max="3847" width="13.140625" style="60" customWidth="1"/>
    <col min="3848" max="3856" width="0" style="60" hidden="1" customWidth="1"/>
    <col min="3857" max="4096" width="9.140625" style="60"/>
    <col min="4097" max="4097" width="5.85546875" style="60" customWidth="1"/>
    <col min="4098" max="4098" width="46" style="60" customWidth="1"/>
    <col min="4099" max="4101" width="15.7109375" style="60" customWidth="1"/>
    <col min="4102" max="4102" width="16.7109375" style="60" customWidth="1"/>
    <col min="4103" max="4103" width="13.140625" style="60" customWidth="1"/>
    <col min="4104" max="4112" width="0" style="60" hidden="1" customWidth="1"/>
    <col min="4113" max="4352" width="9.140625" style="60"/>
    <col min="4353" max="4353" width="5.85546875" style="60" customWidth="1"/>
    <col min="4354" max="4354" width="46" style="60" customWidth="1"/>
    <col min="4355" max="4357" width="15.7109375" style="60" customWidth="1"/>
    <col min="4358" max="4358" width="16.7109375" style="60" customWidth="1"/>
    <col min="4359" max="4359" width="13.140625" style="60" customWidth="1"/>
    <col min="4360" max="4368" width="0" style="60" hidden="1" customWidth="1"/>
    <col min="4369" max="4608" width="9.140625" style="60"/>
    <col min="4609" max="4609" width="5.85546875" style="60" customWidth="1"/>
    <col min="4610" max="4610" width="46" style="60" customWidth="1"/>
    <col min="4611" max="4613" width="15.7109375" style="60" customWidth="1"/>
    <col min="4614" max="4614" width="16.7109375" style="60" customWidth="1"/>
    <col min="4615" max="4615" width="13.140625" style="60" customWidth="1"/>
    <col min="4616" max="4624" width="0" style="60" hidden="1" customWidth="1"/>
    <col min="4625" max="4864" width="9.140625" style="60"/>
    <col min="4865" max="4865" width="5.85546875" style="60" customWidth="1"/>
    <col min="4866" max="4866" width="46" style="60" customWidth="1"/>
    <col min="4867" max="4869" width="15.7109375" style="60" customWidth="1"/>
    <col min="4870" max="4870" width="16.7109375" style="60" customWidth="1"/>
    <col min="4871" max="4871" width="13.140625" style="60" customWidth="1"/>
    <col min="4872" max="4880" width="0" style="60" hidden="1" customWidth="1"/>
    <col min="4881" max="5120" width="9.140625" style="60"/>
    <col min="5121" max="5121" width="5.85546875" style="60" customWidth="1"/>
    <col min="5122" max="5122" width="46" style="60" customWidth="1"/>
    <col min="5123" max="5125" width="15.7109375" style="60" customWidth="1"/>
    <col min="5126" max="5126" width="16.7109375" style="60" customWidth="1"/>
    <col min="5127" max="5127" width="13.140625" style="60" customWidth="1"/>
    <col min="5128" max="5136" width="0" style="60" hidden="1" customWidth="1"/>
    <col min="5137" max="5376" width="9.140625" style="60"/>
    <col min="5377" max="5377" width="5.85546875" style="60" customWidth="1"/>
    <col min="5378" max="5378" width="46" style="60" customWidth="1"/>
    <col min="5379" max="5381" width="15.7109375" style="60" customWidth="1"/>
    <col min="5382" max="5382" width="16.7109375" style="60" customWidth="1"/>
    <col min="5383" max="5383" width="13.140625" style="60" customWidth="1"/>
    <col min="5384" max="5392" width="0" style="60" hidden="1" customWidth="1"/>
    <col min="5393" max="5632" width="9.140625" style="60"/>
    <col min="5633" max="5633" width="5.85546875" style="60" customWidth="1"/>
    <col min="5634" max="5634" width="46" style="60" customWidth="1"/>
    <col min="5635" max="5637" width="15.7109375" style="60" customWidth="1"/>
    <col min="5638" max="5638" width="16.7109375" style="60" customWidth="1"/>
    <col min="5639" max="5639" width="13.140625" style="60" customWidth="1"/>
    <col min="5640" max="5648" width="0" style="60" hidden="1" customWidth="1"/>
    <col min="5649" max="5888" width="9.140625" style="60"/>
    <col min="5889" max="5889" width="5.85546875" style="60" customWidth="1"/>
    <col min="5890" max="5890" width="46" style="60" customWidth="1"/>
    <col min="5891" max="5893" width="15.7109375" style="60" customWidth="1"/>
    <col min="5894" max="5894" width="16.7109375" style="60" customWidth="1"/>
    <col min="5895" max="5895" width="13.140625" style="60" customWidth="1"/>
    <col min="5896" max="5904" width="0" style="60" hidden="1" customWidth="1"/>
    <col min="5905" max="6144" width="9.140625" style="60"/>
    <col min="6145" max="6145" width="5.85546875" style="60" customWidth="1"/>
    <col min="6146" max="6146" width="46" style="60" customWidth="1"/>
    <col min="6147" max="6149" width="15.7109375" style="60" customWidth="1"/>
    <col min="6150" max="6150" width="16.7109375" style="60" customWidth="1"/>
    <col min="6151" max="6151" width="13.140625" style="60" customWidth="1"/>
    <col min="6152" max="6160" width="0" style="60" hidden="1" customWidth="1"/>
    <col min="6161" max="6400" width="9.140625" style="60"/>
    <col min="6401" max="6401" width="5.85546875" style="60" customWidth="1"/>
    <col min="6402" max="6402" width="46" style="60" customWidth="1"/>
    <col min="6403" max="6405" width="15.7109375" style="60" customWidth="1"/>
    <col min="6406" max="6406" width="16.7109375" style="60" customWidth="1"/>
    <col min="6407" max="6407" width="13.140625" style="60" customWidth="1"/>
    <col min="6408" max="6416" width="0" style="60" hidden="1" customWidth="1"/>
    <col min="6417" max="6656" width="9.140625" style="60"/>
    <col min="6657" max="6657" width="5.85546875" style="60" customWidth="1"/>
    <col min="6658" max="6658" width="46" style="60" customWidth="1"/>
    <col min="6659" max="6661" width="15.7109375" style="60" customWidth="1"/>
    <col min="6662" max="6662" width="16.7109375" style="60" customWidth="1"/>
    <col min="6663" max="6663" width="13.140625" style="60" customWidth="1"/>
    <col min="6664" max="6672" width="0" style="60" hidden="1" customWidth="1"/>
    <col min="6673" max="6912" width="9.140625" style="60"/>
    <col min="6913" max="6913" width="5.85546875" style="60" customWidth="1"/>
    <col min="6914" max="6914" width="46" style="60" customWidth="1"/>
    <col min="6915" max="6917" width="15.7109375" style="60" customWidth="1"/>
    <col min="6918" max="6918" width="16.7109375" style="60" customWidth="1"/>
    <col min="6919" max="6919" width="13.140625" style="60" customWidth="1"/>
    <col min="6920" max="6928" width="0" style="60" hidden="1" customWidth="1"/>
    <col min="6929" max="7168" width="9.140625" style="60"/>
    <col min="7169" max="7169" width="5.85546875" style="60" customWidth="1"/>
    <col min="7170" max="7170" width="46" style="60" customWidth="1"/>
    <col min="7171" max="7173" width="15.7109375" style="60" customWidth="1"/>
    <col min="7174" max="7174" width="16.7109375" style="60" customWidth="1"/>
    <col min="7175" max="7175" width="13.140625" style="60" customWidth="1"/>
    <col min="7176" max="7184" width="0" style="60" hidden="1" customWidth="1"/>
    <col min="7185" max="7424" width="9.140625" style="60"/>
    <col min="7425" max="7425" width="5.85546875" style="60" customWidth="1"/>
    <col min="7426" max="7426" width="46" style="60" customWidth="1"/>
    <col min="7427" max="7429" width="15.7109375" style="60" customWidth="1"/>
    <col min="7430" max="7430" width="16.7109375" style="60" customWidth="1"/>
    <col min="7431" max="7431" width="13.140625" style="60" customWidth="1"/>
    <col min="7432" max="7440" width="0" style="60" hidden="1" customWidth="1"/>
    <col min="7441" max="7680" width="9.140625" style="60"/>
    <col min="7681" max="7681" width="5.85546875" style="60" customWidth="1"/>
    <col min="7682" max="7682" width="46" style="60" customWidth="1"/>
    <col min="7683" max="7685" width="15.7109375" style="60" customWidth="1"/>
    <col min="7686" max="7686" width="16.7109375" style="60" customWidth="1"/>
    <col min="7687" max="7687" width="13.140625" style="60" customWidth="1"/>
    <col min="7688" max="7696" width="0" style="60" hidden="1" customWidth="1"/>
    <col min="7697" max="7936" width="9.140625" style="60"/>
    <col min="7937" max="7937" width="5.85546875" style="60" customWidth="1"/>
    <col min="7938" max="7938" width="46" style="60" customWidth="1"/>
    <col min="7939" max="7941" width="15.7109375" style="60" customWidth="1"/>
    <col min="7942" max="7942" width="16.7109375" style="60" customWidth="1"/>
    <col min="7943" max="7943" width="13.140625" style="60" customWidth="1"/>
    <col min="7944" max="7952" width="0" style="60" hidden="1" customWidth="1"/>
    <col min="7953" max="8192" width="9.140625" style="60"/>
    <col min="8193" max="8193" width="5.85546875" style="60" customWidth="1"/>
    <col min="8194" max="8194" width="46" style="60" customWidth="1"/>
    <col min="8195" max="8197" width="15.7109375" style="60" customWidth="1"/>
    <col min="8198" max="8198" width="16.7109375" style="60" customWidth="1"/>
    <col min="8199" max="8199" width="13.140625" style="60" customWidth="1"/>
    <col min="8200" max="8208" width="0" style="60" hidden="1" customWidth="1"/>
    <col min="8209" max="8448" width="9.140625" style="60"/>
    <col min="8449" max="8449" width="5.85546875" style="60" customWidth="1"/>
    <col min="8450" max="8450" width="46" style="60" customWidth="1"/>
    <col min="8451" max="8453" width="15.7109375" style="60" customWidth="1"/>
    <col min="8454" max="8454" width="16.7109375" style="60" customWidth="1"/>
    <col min="8455" max="8455" width="13.140625" style="60" customWidth="1"/>
    <col min="8456" max="8464" width="0" style="60" hidden="1" customWidth="1"/>
    <col min="8465" max="8704" width="9.140625" style="60"/>
    <col min="8705" max="8705" width="5.85546875" style="60" customWidth="1"/>
    <col min="8706" max="8706" width="46" style="60" customWidth="1"/>
    <col min="8707" max="8709" width="15.7109375" style="60" customWidth="1"/>
    <col min="8710" max="8710" width="16.7109375" style="60" customWidth="1"/>
    <col min="8711" max="8711" width="13.140625" style="60" customWidth="1"/>
    <col min="8712" max="8720" width="0" style="60" hidden="1" customWidth="1"/>
    <col min="8721" max="8960" width="9.140625" style="60"/>
    <col min="8961" max="8961" width="5.85546875" style="60" customWidth="1"/>
    <col min="8962" max="8962" width="46" style="60" customWidth="1"/>
    <col min="8963" max="8965" width="15.7109375" style="60" customWidth="1"/>
    <col min="8966" max="8966" width="16.7109375" style="60" customWidth="1"/>
    <col min="8967" max="8967" width="13.140625" style="60" customWidth="1"/>
    <col min="8968" max="8976" width="0" style="60" hidden="1" customWidth="1"/>
    <col min="8977" max="9216" width="9.140625" style="60"/>
    <col min="9217" max="9217" width="5.85546875" style="60" customWidth="1"/>
    <col min="9218" max="9218" width="46" style="60" customWidth="1"/>
    <col min="9219" max="9221" width="15.7109375" style="60" customWidth="1"/>
    <col min="9222" max="9222" width="16.7109375" style="60" customWidth="1"/>
    <col min="9223" max="9223" width="13.140625" style="60" customWidth="1"/>
    <col min="9224" max="9232" width="0" style="60" hidden="1" customWidth="1"/>
    <col min="9233" max="9472" width="9.140625" style="60"/>
    <col min="9473" max="9473" width="5.85546875" style="60" customWidth="1"/>
    <col min="9474" max="9474" width="46" style="60" customWidth="1"/>
    <col min="9475" max="9477" width="15.7109375" style="60" customWidth="1"/>
    <col min="9478" max="9478" width="16.7109375" style="60" customWidth="1"/>
    <col min="9479" max="9479" width="13.140625" style="60" customWidth="1"/>
    <col min="9480" max="9488" width="0" style="60" hidden="1" customWidth="1"/>
    <col min="9489" max="9728" width="9.140625" style="60"/>
    <col min="9729" max="9729" width="5.85546875" style="60" customWidth="1"/>
    <col min="9730" max="9730" width="46" style="60" customWidth="1"/>
    <col min="9731" max="9733" width="15.7109375" style="60" customWidth="1"/>
    <col min="9734" max="9734" width="16.7109375" style="60" customWidth="1"/>
    <col min="9735" max="9735" width="13.140625" style="60" customWidth="1"/>
    <col min="9736" max="9744" width="0" style="60" hidden="1" customWidth="1"/>
    <col min="9745" max="9984" width="9.140625" style="60"/>
    <col min="9985" max="9985" width="5.85546875" style="60" customWidth="1"/>
    <col min="9986" max="9986" width="46" style="60" customWidth="1"/>
    <col min="9987" max="9989" width="15.7109375" style="60" customWidth="1"/>
    <col min="9990" max="9990" width="16.7109375" style="60" customWidth="1"/>
    <col min="9991" max="9991" width="13.140625" style="60" customWidth="1"/>
    <col min="9992" max="10000" width="0" style="60" hidden="1" customWidth="1"/>
    <col min="10001" max="10240" width="9.140625" style="60"/>
    <col min="10241" max="10241" width="5.85546875" style="60" customWidth="1"/>
    <col min="10242" max="10242" width="46" style="60" customWidth="1"/>
    <col min="10243" max="10245" width="15.7109375" style="60" customWidth="1"/>
    <col min="10246" max="10246" width="16.7109375" style="60" customWidth="1"/>
    <col min="10247" max="10247" width="13.140625" style="60" customWidth="1"/>
    <col min="10248" max="10256" width="0" style="60" hidden="1" customWidth="1"/>
    <col min="10257" max="10496" width="9.140625" style="60"/>
    <col min="10497" max="10497" width="5.85546875" style="60" customWidth="1"/>
    <col min="10498" max="10498" width="46" style="60" customWidth="1"/>
    <col min="10499" max="10501" width="15.7109375" style="60" customWidth="1"/>
    <col min="10502" max="10502" width="16.7109375" style="60" customWidth="1"/>
    <col min="10503" max="10503" width="13.140625" style="60" customWidth="1"/>
    <col min="10504" max="10512" width="0" style="60" hidden="1" customWidth="1"/>
    <col min="10513" max="10752" width="9.140625" style="60"/>
    <col min="10753" max="10753" width="5.85546875" style="60" customWidth="1"/>
    <col min="10754" max="10754" width="46" style="60" customWidth="1"/>
    <col min="10755" max="10757" width="15.7109375" style="60" customWidth="1"/>
    <col min="10758" max="10758" width="16.7109375" style="60" customWidth="1"/>
    <col min="10759" max="10759" width="13.140625" style="60" customWidth="1"/>
    <col min="10760" max="10768" width="0" style="60" hidden="1" customWidth="1"/>
    <col min="10769" max="11008" width="9.140625" style="60"/>
    <col min="11009" max="11009" width="5.85546875" style="60" customWidth="1"/>
    <col min="11010" max="11010" width="46" style="60" customWidth="1"/>
    <col min="11011" max="11013" width="15.7109375" style="60" customWidth="1"/>
    <col min="11014" max="11014" width="16.7109375" style="60" customWidth="1"/>
    <col min="11015" max="11015" width="13.140625" style="60" customWidth="1"/>
    <col min="11016" max="11024" width="0" style="60" hidden="1" customWidth="1"/>
    <col min="11025" max="11264" width="9.140625" style="60"/>
    <col min="11265" max="11265" width="5.85546875" style="60" customWidth="1"/>
    <col min="11266" max="11266" width="46" style="60" customWidth="1"/>
    <col min="11267" max="11269" width="15.7109375" style="60" customWidth="1"/>
    <col min="11270" max="11270" width="16.7109375" style="60" customWidth="1"/>
    <col min="11271" max="11271" width="13.140625" style="60" customWidth="1"/>
    <col min="11272" max="11280" width="0" style="60" hidden="1" customWidth="1"/>
    <col min="11281" max="11520" width="9.140625" style="60"/>
    <col min="11521" max="11521" width="5.85546875" style="60" customWidth="1"/>
    <col min="11522" max="11522" width="46" style="60" customWidth="1"/>
    <col min="11523" max="11525" width="15.7109375" style="60" customWidth="1"/>
    <col min="11526" max="11526" width="16.7109375" style="60" customWidth="1"/>
    <col min="11527" max="11527" width="13.140625" style="60" customWidth="1"/>
    <col min="11528" max="11536" width="0" style="60" hidden="1" customWidth="1"/>
    <col min="11537" max="11776" width="9.140625" style="60"/>
    <col min="11777" max="11777" width="5.85546875" style="60" customWidth="1"/>
    <col min="11778" max="11778" width="46" style="60" customWidth="1"/>
    <col min="11779" max="11781" width="15.7109375" style="60" customWidth="1"/>
    <col min="11782" max="11782" width="16.7109375" style="60" customWidth="1"/>
    <col min="11783" max="11783" width="13.140625" style="60" customWidth="1"/>
    <col min="11784" max="11792" width="0" style="60" hidden="1" customWidth="1"/>
    <col min="11793" max="12032" width="9.140625" style="60"/>
    <col min="12033" max="12033" width="5.85546875" style="60" customWidth="1"/>
    <col min="12034" max="12034" width="46" style="60" customWidth="1"/>
    <col min="12035" max="12037" width="15.7109375" style="60" customWidth="1"/>
    <col min="12038" max="12038" width="16.7109375" style="60" customWidth="1"/>
    <col min="12039" max="12039" width="13.140625" style="60" customWidth="1"/>
    <col min="12040" max="12048" width="0" style="60" hidden="1" customWidth="1"/>
    <col min="12049" max="12288" width="9.140625" style="60"/>
    <col min="12289" max="12289" width="5.85546875" style="60" customWidth="1"/>
    <col min="12290" max="12290" width="46" style="60" customWidth="1"/>
    <col min="12291" max="12293" width="15.7109375" style="60" customWidth="1"/>
    <col min="12294" max="12294" width="16.7109375" style="60" customWidth="1"/>
    <col min="12295" max="12295" width="13.140625" style="60" customWidth="1"/>
    <col min="12296" max="12304" width="0" style="60" hidden="1" customWidth="1"/>
    <col min="12305" max="12544" width="9.140625" style="60"/>
    <col min="12545" max="12545" width="5.85546875" style="60" customWidth="1"/>
    <col min="12546" max="12546" width="46" style="60" customWidth="1"/>
    <col min="12547" max="12549" width="15.7109375" style="60" customWidth="1"/>
    <col min="12550" max="12550" width="16.7109375" style="60" customWidth="1"/>
    <col min="12551" max="12551" width="13.140625" style="60" customWidth="1"/>
    <col min="12552" max="12560" width="0" style="60" hidden="1" customWidth="1"/>
    <col min="12561" max="12800" width="9.140625" style="60"/>
    <col min="12801" max="12801" width="5.85546875" style="60" customWidth="1"/>
    <col min="12802" max="12802" width="46" style="60" customWidth="1"/>
    <col min="12803" max="12805" width="15.7109375" style="60" customWidth="1"/>
    <col min="12806" max="12806" width="16.7109375" style="60" customWidth="1"/>
    <col min="12807" max="12807" width="13.140625" style="60" customWidth="1"/>
    <col min="12808" max="12816" width="0" style="60" hidden="1" customWidth="1"/>
    <col min="12817" max="13056" width="9.140625" style="60"/>
    <col min="13057" max="13057" width="5.85546875" style="60" customWidth="1"/>
    <col min="13058" max="13058" width="46" style="60" customWidth="1"/>
    <col min="13059" max="13061" width="15.7109375" style="60" customWidth="1"/>
    <col min="13062" max="13062" width="16.7109375" style="60" customWidth="1"/>
    <col min="13063" max="13063" width="13.140625" style="60" customWidth="1"/>
    <col min="13064" max="13072" width="0" style="60" hidden="1" customWidth="1"/>
    <col min="13073" max="13312" width="9.140625" style="60"/>
    <col min="13313" max="13313" width="5.85546875" style="60" customWidth="1"/>
    <col min="13314" max="13314" width="46" style="60" customWidth="1"/>
    <col min="13315" max="13317" width="15.7109375" style="60" customWidth="1"/>
    <col min="13318" max="13318" width="16.7109375" style="60" customWidth="1"/>
    <col min="13319" max="13319" width="13.140625" style="60" customWidth="1"/>
    <col min="13320" max="13328" width="0" style="60" hidden="1" customWidth="1"/>
    <col min="13329" max="13568" width="9.140625" style="60"/>
    <col min="13569" max="13569" width="5.85546875" style="60" customWidth="1"/>
    <col min="13570" max="13570" width="46" style="60" customWidth="1"/>
    <col min="13571" max="13573" width="15.7109375" style="60" customWidth="1"/>
    <col min="13574" max="13574" width="16.7109375" style="60" customWidth="1"/>
    <col min="13575" max="13575" width="13.140625" style="60" customWidth="1"/>
    <col min="13576" max="13584" width="0" style="60" hidden="1" customWidth="1"/>
    <col min="13585" max="13824" width="9.140625" style="60"/>
    <col min="13825" max="13825" width="5.85546875" style="60" customWidth="1"/>
    <col min="13826" max="13826" width="46" style="60" customWidth="1"/>
    <col min="13827" max="13829" width="15.7109375" style="60" customWidth="1"/>
    <col min="13830" max="13830" width="16.7109375" style="60" customWidth="1"/>
    <col min="13831" max="13831" width="13.140625" style="60" customWidth="1"/>
    <col min="13832" max="13840" width="0" style="60" hidden="1" customWidth="1"/>
    <col min="13841" max="14080" width="9.140625" style="60"/>
    <col min="14081" max="14081" width="5.85546875" style="60" customWidth="1"/>
    <col min="14082" max="14082" width="46" style="60" customWidth="1"/>
    <col min="14083" max="14085" width="15.7109375" style="60" customWidth="1"/>
    <col min="14086" max="14086" width="16.7109375" style="60" customWidth="1"/>
    <col min="14087" max="14087" width="13.140625" style="60" customWidth="1"/>
    <col min="14088" max="14096" width="0" style="60" hidden="1" customWidth="1"/>
    <col min="14097" max="14336" width="9.140625" style="60"/>
    <col min="14337" max="14337" width="5.85546875" style="60" customWidth="1"/>
    <col min="14338" max="14338" width="46" style="60" customWidth="1"/>
    <col min="14339" max="14341" width="15.7109375" style="60" customWidth="1"/>
    <col min="14342" max="14342" width="16.7109375" style="60" customWidth="1"/>
    <col min="14343" max="14343" width="13.140625" style="60" customWidth="1"/>
    <col min="14344" max="14352" width="0" style="60" hidden="1" customWidth="1"/>
    <col min="14353" max="14592" width="9.140625" style="60"/>
    <col min="14593" max="14593" width="5.85546875" style="60" customWidth="1"/>
    <col min="14594" max="14594" width="46" style="60" customWidth="1"/>
    <col min="14595" max="14597" width="15.7109375" style="60" customWidth="1"/>
    <col min="14598" max="14598" width="16.7109375" style="60" customWidth="1"/>
    <col min="14599" max="14599" width="13.140625" style="60" customWidth="1"/>
    <col min="14600" max="14608" width="0" style="60" hidden="1" customWidth="1"/>
    <col min="14609" max="14848" width="9.140625" style="60"/>
    <col min="14849" max="14849" width="5.85546875" style="60" customWidth="1"/>
    <col min="14850" max="14850" width="46" style="60" customWidth="1"/>
    <col min="14851" max="14853" width="15.7109375" style="60" customWidth="1"/>
    <col min="14854" max="14854" width="16.7109375" style="60" customWidth="1"/>
    <col min="14855" max="14855" width="13.140625" style="60" customWidth="1"/>
    <col min="14856" max="14864" width="0" style="60" hidden="1" customWidth="1"/>
    <col min="14865" max="15104" width="9.140625" style="60"/>
    <col min="15105" max="15105" width="5.85546875" style="60" customWidth="1"/>
    <col min="15106" max="15106" width="46" style="60" customWidth="1"/>
    <col min="15107" max="15109" width="15.7109375" style="60" customWidth="1"/>
    <col min="15110" max="15110" width="16.7109375" style="60" customWidth="1"/>
    <col min="15111" max="15111" width="13.140625" style="60" customWidth="1"/>
    <col min="15112" max="15120" width="0" style="60" hidden="1" customWidth="1"/>
    <col min="15121" max="15360" width="9.140625" style="60"/>
    <col min="15361" max="15361" width="5.85546875" style="60" customWidth="1"/>
    <col min="15362" max="15362" width="46" style="60" customWidth="1"/>
    <col min="15363" max="15365" width="15.7109375" style="60" customWidth="1"/>
    <col min="15366" max="15366" width="16.7109375" style="60" customWidth="1"/>
    <col min="15367" max="15367" width="13.140625" style="60" customWidth="1"/>
    <col min="15368" max="15376" width="0" style="60" hidden="1" customWidth="1"/>
    <col min="15377" max="15616" width="9.140625" style="60"/>
    <col min="15617" max="15617" width="5.85546875" style="60" customWidth="1"/>
    <col min="15618" max="15618" width="46" style="60" customWidth="1"/>
    <col min="15619" max="15621" width="15.7109375" style="60" customWidth="1"/>
    <col min="15622" max="15622" width="16.7109375" style="60" customWidth="1"/>
    <col min="15623" max="15623" width="13.140625" style="60" customWidth="1"/>
    <col min="15624" max="15632" width="0" style="60" hidden="1" customWidth="1"/>
    <col min="15633" max="15872" width="9.140625" style="60"/>
    <col min="15873" max="15873" width="5.85546875" style="60" customWidth="1"/>
    <col min="15874" max="15874" width="46" style="60" customWidth="1"/>
    <col min="15875" max="15877" width="15.7109375" style="60" customWidth="1"/>
    <col min="15878" max="15878" width="16.7109375" style="60" customWidth="1"/>
    <col min="15879" max="15879" width="13.140625" style="60" customWidth="1"/>
    <col min="15880" max="15888" width="0" style="60" hidden="1" customWidth="1"/>
    <col min="15889" max="16128" width="9.140625" style="60"/>
    <col min="16129" max="16129" width="5.85546875" style="60" customWidth="1"/>
    <col min="16130" max="16130" width="46" style="60" customWidth="1"/>
    <col min="16131" max="16133" width="15.7109375" style="60" customWidth="1"/>
    <col min="16134" max="16134" width="16.7109375" style="60" customWidth="1"/>
    <col min="16135" max="16135" width="13.140625" style="60" customWidth="1"/>
    <col min="16136" max="16144" width="0" style="60" hidden="1" customWidth="1"/>
    <col min="16145" max="16384" width="9.140625" style="60"/>
  </cols>
  <sheetData>
    <row r="1" spans="1:21" x14ac:dyDescent="0.25">
      <c r="E1" s="60" t="s">
        <v>63</v>
      </c>
    </row>
    <row r="2" spans="1:21" x14ac:dyDescent="0.25">
      <c r="E2" s="60" t="s">
        <v>69</v>
      </c>
    </row>
    <row r="3" spans="1:21" x14ac:dyDescent="0.25">
      <c r="E3" s="60" t="s">
        <v>70</v>
      </c>
    </row>
    <row r="4" spans="1:21" x14ac:dyDescent="0.25">
      <c r="E4" s="60" t="s">
        <v>71</v>
      </c>
    </row>
    <row r="5" spans="1:21" x14ac:dyDescent="0.25">
      <c r="E5" s="60" t="s">
        <v>72</v>
      </c>
      <c r="U5" s="61"/>
    </row>
    <row r="6" spans="1:21" hidden="1" x14ac:dyDescent="0.25">
      <c r="C6" s="60" t="s">
        <v>73</v>
      </c>
      <c r="U6" s="61"/>
    </row>
    <row r="7" spans="1:21" hidden="1" x14ac:dyDescent="0.25">
      <c r="C7" s="60" t="s">
        <v>121</v>
      </c>
      <c r="U7" s="61"/>
    </row>
    <row r="8" spans="1:21" hidden="1" x14ac:dyDescent="0.25">
      <c r="C8" s="60" t="s">
        <v>161</v>
      </c>
      <c r="U8" s="61"/>
    </row>
    <row r="9" spans="1:21" hidden="1" x14ac:dyDescent="0.25">
      <c r="C9" s="60" t="s">
        <v>146</v>
      </c>
      <c r="U9" s="61"/>
    </row>
    <row r="10" spans="1:21" hidden="1" x14ac:dyDescent="0.25">
      <c r="A10" s="62" t="s">
        <v>80</v>
      </c>
      <c r="B10" s="62" t="s">
        <v>6</v>
      </c>
      <c r="C10" s="92" t="s">
        <v>122</v>
      </c>
      <c r="D10" s="92"/>
      <c r="E10" s="92"/>
      <c r="F10" s="93" t="s">
        <v>123</v>
      </c>
      <c r="H10" s="92" t="s">
        <v>122</v>
      </c>
      <c r="I10" s="92"/>
      <c r="J10" s="92"/>
      <c r="K10" s="93" t="s">
        <v>123</v>
      </c>
      <c r="U10" s="61"/>
    </row>
    <row r="11" spans="1:21" ht="78.75" hidden="1" x14ac:dyDescent="0.25">
      <c r="A11" s="63"/>
      <c r="B11" s="63"/>
      <c r="C11" s="64" t="s">
        <v>124</v>
      </c>
      <c r="D11" s="64" t="s">
        <v>125</v>
      </c>
      <c r="E11" s="64" t="s">
        <v>126</v>
      </c>
      <c r="F11" s="93"/>
      <c r="H11" s="64" t="s">
        <v>124</v>
      </c>
      <c r="I11" s="64" t="s">
        <v>125</v>
      </c>
      <c r="J11" s="64" t="s">
        <v>126</v>
      </c>
      <c r="K11" s="93"/>
      <c r="U11" s="61"/>
    </row>
    <row r="12" spans="1:21" hidden="1" x14ac:dyDescent="0.25">
      <c r="A12" s="65">
        <v>1</v>
      </c>
      <c r="B12" s="65">
        <v>2</v>
      </c>
      <c r="C12" s="65">
        <v>3</v>
      </c>
      <c r="D12" s="65">
        <v>4</v>
      </c>
      <c r="E12" s="65">
        <v>5</v>
      </c>
      <c r="F12" s="65">
        <v>6</v>
      </c>
      <c r="H12" s="60" t="s">
        <v>201</v>
      </c>
      <c r="U12" s="61"/>
    </row>
    <row r="13" spans="1:21" ht="31.5" hidden="1" x14ac:dyDescent="0.25">
      <c r="A13" s="66" t="s">
        <v>7</v>
      </c>
      <c r="B13" s="64" t="s">
        <v>127</v>
      </c>
      <c r="C13" s="67">
        <f>'[1]факт расх'!C151*1000</f>
        <v>181581.02864573302</v>
      </c>
      <c r="D13" s="68">
        <v>9</v>
      </c>
      <c r="E13" s="68">
        <f>1440+1000+1000+2500+4000+804.9+37+150+400</f>
        <v>11331.9</v>
      </c>
      <c r="F13" s="67">
        <f>C13/D13</f>
        <v>20175.66984952589</v>
      </c>
      <c r="H13" s="66">
        <f>C13*E66/100</f>
        <v>187754.78361968798</v>
      </c>
      <c r="I13" s="60">
        <v>4</v>
      </c>
      <c r="J13" s="68">
        <f>1000+1000+2500+150</f>
        <v>4650</v>
      </c>
      <c r="L13" s="60">
        <v>13</v>
      </c>
      <c r="M13" s="60">
        <v>8330</v>
      </c>
      <c r="N13" s="60">
        <f>M13-E13</f>
        <v>-3001.8999999999996</v>
      </c>
      <c r="Q13" s="69"/>
      <c r="U13" s="61"/>
    </row>
    <row r="14" spans="1:21" ht="47.25" hidden="1" x14ac:dyDescent="0.25">
      <c r="A14" s="66" t="s">
        <v>8</v>
      </c>
      <c r="B14" s="64" t="s">
        <v>128</v>
      </c>
      <c r="C14" s="67">
        <f>('[1]факт расх'!C152+'[1]факт расх'!C153+'[1]факт расх'!C154)*1000</f>
        <v>1307164.0468718144</v>
      </c>
      <c r="D14" s="68">
        <v>9</v>
      </c>
      <c r="E14" s="68">
        <f>1440+1000+1000+2500+4000+804.9+37+150+400</f>
        <v>11331.9</v>
      </c>
      <c r="F14" s="67">
        <f>C14/D14</f>
        <v>145240.44965242382</v>
      </c>
      <c r="H14" s="66">
        <f>C14*E66/100</f>
        <v>1351607.6244654562</v>
      </c>
      <c r="I14" s="60">
        <v>0</v>
      </c>
      <c r="J14" s="68">
        <v>0</v>
      </c>
      <c r="Q14" s="69"/>
      <c r="U14" s="61"/>
    </row>
    <row r="15" spans="1:21" ht="110.25" hidden="1" x14ac:dyDescent="0.25">
      <c r="A15" s="70" t="s">
        <v>202</v>
      </c>
      <c r="B15" s="64" t="s">
        <v>203</v>
      </c>
      <c r="C15" s="67"/>
      <c r="D15" s="68"/>
      <c r="E15" s="68"/>
      <c r="F15" s="67"/>
      <c r="H15" s="71"/>
      <c r="J15" s="69"/>
      <c r="Q15" s="69"/>
      <c r="U15" s="61"/>
    </row>
    <row r="16" spans="1:21" ht="110.25" hidden="1" x14ac:dyDescent="0.25">
      <c r="A16" s="66" t="s">
        <v>204</v>
      </c>
      <c r="B16" s="64" t="s">
        <v>205</v>
      </c>
      <c r="C16" s="67"/>
      <c r="D16" s="68"/>
      <c r="E16" s="68"/>
      <c r="F16" s="67"/>
      <c r="H16" s="71"/>
      <c r="J16" s="69"/>
      <c r="Q16" s="69"/>
      <c r="U16" s="61"/>
    </row>
    <row r="17" spans="1:21" x14ac:dyDescent="0.25">
      <c r="A17" s="72"/>
      <c r="H17" s="60">
        <f>SUM(H13:H14)</f>
        <v>1539362.4080851441</v>
      </c>
      <c r="U17" s="61"/>
    </row>
    <row r="18" spans="1:21" x14ac:dyDescent="0.25">
      <c r="C18" s="60" t="s">
        <v>73</v>
      </c>
      <c r="U18" s="61"/>
    </row>
    <row r="19" spans="1:21" x14ac:dyDescent="0.25">
      <c r="C19" s="60" t="s">
        <v>121</v>
      </c>
      <c r="U19" s="61"/>
    </row>
    <row r="20" spans="1:21" x14ac:dyDescent="0.25">
      <c r="C20" s="60" t="s">
        <v>161</v>
      </c>
      <c r="U20" s="61"/>
    </row>
    <row r="21" spans="1:21" x14ac:dyDescent="0.25">
      <c r="C21" s="60" t="s">
        <v>129</v>
      </c>
      <c r="U21" s="61"/>
    </row>
    <row r="22" spans="1:21" x14ac:dyDescent="0.25">
      <c r="A22" s="62" t="s">
        <v>80</v>
      </c>
      <c r="B22" s="62" t="s">
        <v>6</v>
      </c>
      <c r="C22" s="92" t="s">
        <v>122</v>
      </c>
      <c r="D22" s="92"/>
      <c r="E22" s="92"/>
      <c r="F22" s="93" t="s">
        <v>123</v>
      </c>
      <c r="H22" s="92" t="s">
        <v>122</v>
      </c>
      <c r="I22" s="92"/>
      <c r="J22" s="92"/>
      <c r="K22" s="93" t="s">
        <v>123</v>
      </c>
      <c r="U22" s="61"/>
    </row>
    <row r="23" spans="1:21" ht="78.75" x14ac:dyDescent="0.25">
      <c r="A23" s="63"/>
      <c r="B23" s="63"/>
      <c r="C23" s="64" t="s">
        <v>124</v>
      </c>
      <c r="D23" s="64" t="s">
        <v>125</v>
      </c>
      <c r="E23" s="64" t="s">
        <v>126</v>
      </c>
      <c r="F23" s="93"/>
      <c r="H23" s="64" t="s">
        <v>124</v>
      </c>
      <c r="I23" s="64" t="s">
        <v>125</v>
      </c>
      <c r="J23" s="64" t="s">
        <v>126</v>
      </c>
      <c r="K23" s="93"/>
      <c r="U23" s="61"/>
    </row>
    <row r="24" spans="1:21" x14ac:dyDescent="0.25">
      <c r="A24" s="65">
        <v>1</v>
      </c>
      <c r="B24" s="65">
        <v>2</v>
      </c>
      <c r="C24" s="65">
        <v>3</v>
      </c>
      <c r="D24" s="65">
        <v>4</v>
      </c>
      <c r="E24" s="65">
        <v>5</v>
      </c>
      <c r="F24" s="65">
        <v>6</v>
      </c>
      <c r="H24" s="60" t="s">
        <v>201</v>
      </c>
      <c r="U24" s="61"/>
    </row>
    <row r="25" spans="1:21" ht="31.5" x14ac:dyDescent="0.25">
      <c r="A25" s="66" t="s">
        <v>7</v>
      </c>
      <c r="B25" s="64" t="s">
        <v>127</v>
      </c>
      <c r="C25" s="73">
        <f>'[1]факт расх'!C161*1000</f>
        <v>634202.73113193794</v>
      </c>
      <c r="D25" s="74">
        <v>8</v>
      </c>
      <c r="E25" s="74">
        <f>6000+2700+300+200+300+150+455+585</f>
        <v>10690</v>
      </c>
      <c r="F25" s="73">
        <f>C25/D25</f>
        <v>79275.341391492242</v>
      </c>
      <c r="H25" s="75">
        <f>C25</f>
        <v>634202.73113193794</v>
      </c>
      <c r="I25" s="60">
        <v>3</v>
      </c>
      <c r="J25" s="68">
        <f>6000+4995+1000</f>
        <v>11995</v>
      </c>
      <c r="U25" s="61"/>
    </row>
    <row r="26" spans="1:21" ht="47.25" x14ac:dyDescent="0.25">
      <c r="A26" s="66" t="s">
        <v>8</v>
      </c>
      <c r="B26" s="64" t="s">
        <v>128</v>
      </c>
      <c r="C26" s="73">
        <f>('[1]факт расх'!C166)*1000</f>
        <v>1927512.9488680619</v>
      </c>
      <c r="D26" s="74">
        <v>8</v>
      </c>
      <c r="E26" s="74">
        <f>6000+2700+300+200+300+150+455+585</f>
        <v>10690</v>
      </c>
      <c r="F26" s="73">
        <f>C26/D26</f>
        <v>240939.11860850774</v>
      </c>
      <c r="H26" s="75">
        <f>C26</f>
        <v>1927512.9488680619</v>
      </c>
      <c r="I26" s="60">
        <v>5</v>
      </c>
      <c r="J26" s="68">
        <f>1440+1000+1000+2500+804.9</f>
        <v>6744.9</v>
      </c>
      <c r="U26" s="61"/>
    </row>
    <row r="27" spans="1:21" ht="110.25" x14ac:dyDescent="0.25">
      <c r="A27" s="70" t="s">
        <v>202</v>
      </c>
      <c r="B27" s="64" t="s">
        <v>203</v>
      </c>
      <c r="C27" s="73"/>
      <c r="D27" s="74"/>
      <c r="E27" s="74"/>
      <c r="F27" s="73"/>
      <c r="H27" s="76"/>
      <c r="J27" s="69"/>
      <c r="U27" s="61"/>
    </row>
    <row r="28" spans="1:21" ht="100.5" customHeight="1" x14ac:dyDescent="0.25">
      <c r="A28" s="66" t="s">
        <v>204</v>
      </c>
      <c r="B28" s="64" t="s">
        <v>205</v>
      </c>
      <c r="C28" s="73">
        <f>C26</f>
        <v>1927512.9488680619</v>
      </c>
      <c r="D28" s="73">
        <f>D26</f>
        <v>8</v>
      </c>
      <c r="E28" s="73">
        <f>E26</f>
        <v>10690</v>
      </c>
      <c r="F28" s="73">
        <f>F26</f>
        <v>240939.11860850774</v>
      </c>
      <c r="H28" s="76"/>
      <c r="J28" s="69"/>
      <c r="U28" s="61"/>
    </row>
    <row r="29" spans="1:21" x14ac:dyDescent="0.25">
      <c r="H29" s="77">
        <f>SUM(H25:H26)</f>
        <v>2561715.6799999997</v>
      </c>
      <c r="U29" s="61"/>
    </row>
    <row r="30" spans="1:21" x14ac:dyDescent="0.25">
      <c r="C30" s="60" t="s">
        <v>73</v>
      </c>
      <c r="U30" s="61"/>
    </row>
    <row r="31" spans="1:21" x14ac:dyDescent="0.25">
      <c r="C31" s="60" t="s">
        <v>121</v>
      </c>
      <c r="U31" s="61"/>
    </row>
    <row r="32" spans="1:21" x14ac:dyDescent="0.25">
      <c r="C32" s="60" t="s">
        <v>161</v>
      </c>
      <c r="U32" s="61"/>
    </row>
    <row r="33" spans="1:21" x14ac:dyDescent="0.25">
      <c r="C33" s="60" t="s">
        <v>147</v>
      </c>
      <c r="U33" s="61"/>
    </row>
    <row r="34" spans="1:21" x14ac:dyDescent="0.25">
      <c r="A34" s="62" t="s">
        <v>80</v>
      </c>
      <c r="B34" s="62" t="s">
        <v>6</v>
      </c>
      <c r="C34" s="92" t="s">
        <v>122</v>
      </c>
      <c r="D34" s="92"/>
      <c r="E34" s="92"/>
      <c r="F34" s="93" t="s">
        <v>123</v>
      </c>
      <c r="H34" s="92" t="s">
        <v>122</v>
      </c>
      <c r="I34" s="92"/>
      <c r="J34" s="92"/>
      <c r="K34" s="93" t="s">
        <v>123</v>
      </c>
      <c r="U34" s="61"/>
    </row>
    <row r="35" spans="1:21" ht="78.75" x14ac:dyDescent="0.25">
      <c r="A35" s="63"/>
      <c r="B35" s="63"/>
      <c r="C35" s="64" t="s">
        <v>124</v>
      </c>
      <c r="D35" s="64" t="s">
        <v>125</v>
      </c>
      <c r="E35" s="64" t="s">
        <v>126</v>
      </c>
      <c r="F35" s="93"/>
      <c r="H35" s="64" t="s">
        <v>124</v>
      </c>
      <c r="I35" s="64" t="s">
        <v>125</v>
      </c>
      <c r="J35" s="64" t="s">
        <v>126</v>
      </c>
      <c r="K35" s="93"/>
      <c r="U35" s="61"/>
    </row>
    <row r="36" spans="1:21" x14ac:dyDescent="0.25">
      <c r="A36" s="65">
        <v>1</v>
      </c>
      <c r="B36" s="65">
        <v>2</v>
      </c>
      <c r="C36" s="65">
        <v>3</v>
      </c>
      <c r="D36" s="65">
        <v>4</v>
      </c>
      <c r="E36" s="65">
        <v>5</v>
      </c>
      <c r="F36" s="65">
        <v>6</v>
      </c>
      <c r="H36" s="60" t="s">
        <v>201</v>
      </c>
      <c r="U36" s="61"/>
    </row>
    <row r="37" spans="1:21" ht="31.5" x14ac:dyDescent="0.25">
      <c r="A37" s="66" t="s">
        <v>7</v>
      </c>
      <c r="B37" s="64" t="s">
        <v>127</v>
      </c>
      <c r="C37" s="73">
        <f>'[1]факт расх'!C173*1000-'[1]факт расх'!K18*1000-'[1]факт расх'!K21*1000-'[1]факт расх'!K22*1000</f>
        <v>903435.28280526772</v>
      </c>
      <c r="D37" s="74">
        <v>6</v>
      </c>
      <c r="E37" s="74">
        <f>1000+3000+1000+4900+2500+150</f>
        <v>12550</v>
      </c>
      <c r="F37" s="73">
        <f>C37/D37</f>
        <v>150572.54713421129</v>
      </c>
      <c r="H37" s="75">
        <f>C37</f>
        <v>903435.28280526772</v>
      </c>
      <c r="I37" s="60">
        <v>3</v>
      </c>
      <c r="J37" s="68">
        <f>6000+4995+1000</f>
        <v>11995</v>
      </c>
      <c r="U37" s="61"/>
    </row>
    <row r="38" spans="1:21" ht="47.25" x14ac:dyDescent="0.25">
      <c r="A38" s="66" t="s">
        <v>8</v>
      </c>
      <c r="B38" s="64" t="s">
        <v>128</v>
      </c>
      <c r="C38" s="73">
        <f>C39+C40</f>
        <v>1766183.8971947322</v>
      </c>
      <c r="D38" s="74">
        <v>6</v>
      </c>
      <c r="E38" s="74">
        <f>1000+3000+1000+4900+2500+150</f>
        <v>12550</v>
      </c>
      <c r="F38" s="73">
        <f>C38/D38</f>
        <v>294363.98286578868</v>
      </c>
      <c r="H38" s="75">
        <f>C38</f>
        <v>1766183.8971947322</v>
      </c>
      <c r="I38" s="60">
        <v>5</v>
      </c>
      <c r="J38" s="68">
        <f>1440+1000+1000+2500+804.9</f>
        <v>6744.9</v>
      </c>
      <c r="U38" s="61"/>
    </row>
    <row r="39" spans="1:21" ht="110.25" x14ac:dyDescent="0.25">
      <c r="A39" s="70" t="s">
        <v>202</v>
      </c>
      <c r="B39" s="64" t="s">
        <v>203</v>
      </c>
      <c r="C39" s="73">
        <f>'[1]факт расх'!L23*1000</f>
        <v>12718.46620969668</v>
      </c>
      <c r="D39" s="74">
        <v>1</v>
      </c>
      <c r="E39" s="74">
        <f>'[1]факт расх'!P23</f>
        <v>150</v>
      </c>
      <c r="F39" s="73">
        <f>C39/D39</f>
        <v>12718.46620969668</v>
      </c>
      <c r="H39" s="77"/>
      <c r="U39" s="61"/>
    </row>
    <row r="40" spans="1:21" ht="97.5" customHeight="1" x14ac:dyDescent="0.25">
      <c r="A40" s="66" t="s">
        <v>204</v>
      </c>
      <c r="B40" s="64" t="s">
        <v>205</v>
      </c>
      <c r="C40" s="73">
        <f>'[1]факт расх'!C180*1000</f>
        <v>1753465.4309850356</v>
      </c>
      <c r="D40" s="74">
        <v>5</v>
      </c>
      <c r="E40" s="74">
        <f>'[1]факт расх'!P15+'[1]факт расх'!P16+'[1]факт расх'!P17+'[1]факт расх'!P19+'[1]факт расх'!P20</f>
        <v>12400</v>
      </c>
      <c r="F40" s="73">
        <f>C40/D40</f>
        <v>350693.0861970071</v>
      </c>
      <c r="H40" s="77"/>
      <c r="U40" s="61"/>
    </row>
    <row r="41" spans="1:21" x14ac:dyDescent="0.25">
      <c r="H41" s="77"/>
      <c r="U41" s="61"/>
    </row>
    <row r="42" spans="1:21" x14ac:dyDescent="0.25">
      <c r="C42" s="60" t="s">
        <v>73</v>
      </c>
      <c r="U42" s="61"/>
    </row>
    <row r="43" spans="1:21" x14ac:dyDescent="0.25">
      <c r="C43" s="60" t="s">
        <v>121</v>
      </c>
      <c r="U43" s="61"/>
    </row>
    <row r="44" spans="1:21" x14ac:dyDescent="0.25">
      <c r="C44" s="60" t="s">
        <v>161</v>
      </c>
      <c r="U44" s="61"/>
    </row>
    <row r="45" spans="1:21" x14ac:dyDescent="0.25">
      <c r="C45" s="60" t="s">
        <v>206</v>
      </c>
      <c r="U45" s="61"/>
    </row>
    <row r="46" spans="1:21" x14ac:dyDescent="0.25">
      <c r="A46" s="62" t="s">
        <v>80</v>
      </c>
      <c r="B46" s="62" t="s">
        <v>6</v>
      </c>
      <c r="C46" s="92" t="s">
        <v>122</v>
      </c>
      <c r="D46" s="92"/>
      <c r="E46" s="92"/>
      <c r="F46" s="93" t="s">
        <v>123</v>
      </c>
      <c r="H46" s="92" t="s">
        <v>122</v>
      </c>
      <c r="I46" s="92"/>
      <c r="J46" s="92"/>
      <c r="K46" s="93" t="s">
        <v>123</v>
      </c>
      <c r="U46" s="61"/>
    </row>
    <row r="47" spans="1:21" ht="78.75" x14ac:dyDescent="0.25">
      <c r="A47" s="63"/>
      <c r="B47" s="63"/>
      <c r="C47" s="64" t="s">
        <v>124</v>
      </c>
      <c r="D47" s="64" t="s">
        <v>125</v>
      </c>
      <c r="E47" s="64" t="s">
        <v>126</v>
      </c>
      <c r="F47" s="93"/>
      <c r="H47" s="64" t="s">
        <v>124</v>
      </c>
      <c r="I47" s="64" t="s">
        <v>125</v>
      </c>
      <c r="J47" s="64" t="s">
        <v>126</v>
      </c>
      <c r="K47" s="93"/>
      <c r="U47" s="61"/>
    </row>
    <row r="48" spans="1:21" x14ac:dyDescent="0.25">
      <c r="A48" s="65">
        <v>1</v>
      </c>
      <c r="B48" s="65">
        <v>2</v>
      </c>
      <c r="C48" s="65">
        <v>3</v>
      </c>
      <c r="D48" s="65">
        <v>4</v>
      </c>
      <c r="E48" s="65">
        <v>5</v>
      </c>
      <c r="F48" s="65">
        <v>6</v>
      </c>
      <c r="H48" s="60" t="s">
        <v>201</v>
      </c>
      <c r="U48" s="61"/>
    </row>
    <row r="49" spans="1:21" ht="31.5" x14ac:dyDescent="0.25">
      <c r="A49" s="66" t="s">
        <v>7</v>
      </c>
      <c r="B49" s="64" t="s">
        <v>127</v>
      </c>
      <c r="C49" s="73">
        <f>'[1]факт расх'!C185*1000</f>
        <v>113423.62948177035</v>
      </c>
      <c r="D49" s="74">
        <v>6</v>
      </c>
      <c r="E49" s="74">
        <f>'[1]факт расх'!P3+'[1]факт расх'!P4+'[1]факт расх'!P5+'[1]факт расх'!P6+'[1]факт расх'!P7+'[1]факт расх'!P8</f>
        <v>1460</v>
      </c>
      <c r="F49" s="73">
        <f>C49/D49</f>
        <v>18903.938246961723</v>
      </c>
      <c r="H49" s="75">
        <f>C49</f>
        <v>113423.62948177035</v>
      </c>
      <c r="I49" s="60">
        <v>3</v>
      </c>
      <c r="J49" s="68">
        <f>6000+4995+1000</f>
        <v>11995</v>
      </c>
      <c r="U49" s="61"/>
    </row>
    <row r="50" spans="1:21" ht="47.25" x14ac:dyDescent="0.25">
      <c r="A50" s="66" t="s">
        <v>8</v>
      </c>
      <c r="B50" s="64" t="s">
        <v>128</v>
      </c>
      <c r="C50" s="73">
        <f>C51+C52</f>
        <v>173451.88051822965</v>
      </c>
      <c r="D50" s="74">
        <v>4</v>
      </c>
      <c r="E50" s="74">
        <f>1000+3000+1000+4900+2500+150</f>
        <v>12550</v>
      </c>
      <c r="F50" s="73">
        <f>C50/D50</f>
        <v>43362.970129557412</v>
      </c>
      <c r="H50" s="75">
        <f>C50</f>
        <v>173451.88051822965</v>
      </c>
      <c r="I50" s="60">
        <v>5</v>
      </c>
      <c r="J50" s="68">
        <f>1440+1000+1000+2500+804.9</f>
        <v>6744.9</v>
      </c>
      <c r="U50" s="61"/>
    </row>
    <row r="51" spans="1:21" ht="110.25" x14ac:dyDescent="0.25">
      <c r="A51" s="70" t="s">
        <v>202</v>
      </c>
      <c r="B51" s="64" t="s">
        <v>203</v>
      </c>
      <c r="C51" s="73">
        <f>'[1]факт расх'!L6*1000</f>
        <v>22725.967113110109</v>
      </c>
      <c r="D51" s="74">
        <v>1</v>
      </c>
      <c r="E51" s="74">
        <f>'[1]факт расх'!P6</f>
        <v>150</v>
      </c>
      <c r="F51" s="73">
        <f>C51/D51</f>
        <v>22725.967113110109</v>
      </c>
      <c r="H51" s="77"/>
      <c r="U51" s="61"/>
    </row>
    <row r="52" spans="1:21" ht="110.25" x14ac:dyDescent="0.25">
      <c r="A52" s="66" t="s">
        <v>204</v>
      </c>
      <c r="B52" s="64" t="s">
        <v>205</v>
      </c>
      <c r="C52" s="73">
        <f>('[1]факт расх'!L9-'[1]факт расх'!L6)*1000</f>
        <v>150725.91340511953</v>
      </c>
      <c r="D52" s="74">
        <v>3</v>
      </c>
      <c r="E52" s="74">
        <f>'[1]факт расх'!P3+'[1]факт расх'!P4+'[1]факт расх'!P5</f>
        <v>980</v>
      </c>
      <c r="F52" s="73">
        <f>C52/D52</f>
        <v>50241.971135039843</v>
      </c>
      <c r="H52" s="77"/>
      <c r="U52" s="61"/>
    </row>
    <row r="53" spans="1:21" ht="62.25" customHeight="1" x14ac:dyDescent="0.25">
      <c r="H53" s="77"/>
      <c r="U53" s="61"/>
    </row>
    <row r="54" spans="1:21" x14ac:dyDescent="0.25">
      <c r="B54" s="78" t="s">
        <v>197</v>
      </c>
      <c r="C54" s="78"/>
      <c r="D54" s="78"/>
      <c r="F54" s="78" t="s">
        <v>198</v>
      </c>
      <c r="U54" s="61"/>
    </row>
    <row r="55" spans="1:21" x14ac:dyDescent="0.25">
      <c r="B55" s="78"/>
      <c r="C55" s="78"/>
      <c r="D55" s="78"/>
      <c r="E55" s="78"/>
      <c r="U55" s="61"/>
    </row>
    <row r="56" spans="1:21" x14ac:dyDescent="0.25">
      <c r="B56" s="78"/>
      <c r="C56" s="78"/>
      <c r="D56" s="78"/>
      <c r="E56" s="79"/>
      <c r="U56" s="61"/>
    </row>
    <row r="57" spans="1:21" x14ac:dyDescent="0.25">
      <c r="B57" s="78"/>
      <c r="C57" s="78"/>
      <c r="D57" s="78"/>
      <c r="U57" s="61"/>
    </row>
    <row r="58" spans="1:21" ht="18" x14ac:dyDescent="0.25">
      <c r="B58" s="78" t="s">
        <v>199</v>
      </c>
      <c r="C58" s="80"/>
      <c r="D58" s="80"/>
      <c r="E58" s="80"/>
      <c r="F58" s="78" t="s">
        <v>200</v>
      </c>
      <c r="H58" s="60" t="e">
        <f>(#REF!+H17+H29)/3*F66/100*G66/100</f>
        <v>#REF!</v>
      </c>
      <c r="U58" s="61"/>
    </row>
    <row r="59" spans="1:21" x14ac:dyDescent="0.25">
      <c r="H59" s="77" t="e">
        <f>SUM(#REF!,C13:C14,C25:C26)/3</f>
        <v>#REF!</v>
      </c>
      <c r="U59" s="61"/>
    </row>
    <row r="60" spans="1:21" x14ac:dyDescent="0.25">
      <c r="C60" s="81" t="s">
        <v>130</v>
      </c>
      <c r="U60" s="61"/>
    </row>
    <row r="61" spans="1:21" ht="31.5" x14ac:dyDescent="0.25">
      <c r="A61" s="66"/>
      <c r="B61" s="66"/>
      <c r="C61" s="66" t="s">
        <v>132</v>
      </c>
      <c r="D61" s="66" t="s">
        <v>148</v>
      </c>
      <c r="E61" s="66" t="s">
        <v>207</v>
      </c>
      <c r="F61" s="66" t="s">
        <v>208</v>
      </c>
      <c r="G61" s="64" t="s">
        <v>209</v>
      </c>
      <c r="H61" s="66" t="s">
        <v>210</v>
      </c>
      <c r="I61" s="66" t="s">
        <v>211</v>
      </c>
      <c r="J61" s="66" t="s">
        <v>131</v>
      </c>
      <c r="K61" s="66" t="s">
        <v>212</v>
      </c>
      <c r="L61" s="64" t="s">
        <v>213</v>
      </c>
      <c r="U61" s="61"/>
    </row>
    <row r="62" spans="1:21" s="48" customFormat="1" ht="63" x14ac:dyDescent="0.25">
      <c r="A62" s="51">
        <v>1</v>
      </c>
      <c r="B62" s="50" t="s">
        <v>133</v>
      </c>
      <c r="C62" s="53">
        <f>F25</f>
        <v>79275.341391492242</v>
      </c>
      <c r="D62" s="53">
        <f>F37</f>
        <v>150572.54713421129</v>
      </c>
      <c r="E62" s="53">
        <f>F49</f>
        <v>18903.938246961723</v>
      </c>
      <c r="F62" s="47" t="s">
        <v>57</v>
      </c>
      <c r="G62" s="47" t="s">
        <v>57</v>
      </c>
      <c r="H62" s="82" t="e">
        <f>#REF!*#REF!</f>
        <v>#REF!</v>
      </c>
      <c r="I62" s="82">
        <f>F13*I13</f>
        <v>80702.679398103559</v>
      </c>
      <c r="J62" s="82">
        <f>F25*I25</f>
        <v>237826.02417447674</v>
      </c>
      <c r="U62" s="49"/>
    </row>
    <row r="63" spans="1:21" s="48" customFormat="1" ht="94.5" x14ac:dyDescent="0.25">
      <c r="A63" s="51">
        <v>2</v>
      </c>
      <c r="B63" s="50" t="s">
        <v>214</v>
      </c>
      <c r="C63" s="53"/>
      <c r="D63" s="53"/>
      <c r="E63" s="53"/>
      <c r="F63" s="47" t="s">
        <v>57</v>
      </c>
      <c r="G63" s="47" t="s">
        <v>57</v>
      </c>
      <c r="H63" s="82" t="e">
        <f>#REF!*#REF!</f>
        <v>#REF!</v>
      </c>
      <c r="I63" s="82">
        <f>0</f>
        <v>0</v>
      </c>
      <c r="J63" s="82">
        <f>F26*I26</f>
        <v>1204695.5930425387</v>
      </c>
      <c r="U63" s="49"/>
    </row>
    <row r="64" spans="1:21" s="48" customFormat="1" ht="110.25" x14ac:dyDescent="0.25">
      <c r="A64" s="51" t="s">
        <v>202</v>
      </c>
      <c r="B64" s="50" t="s">
        <v>215</v>
      </c>
      <c r="C64" s="53">
        <f>F27</f>
        <v>0</v>
      </c>
      <c r="D64" s="53">
        <f>F39</f>
        <v>12718.46620969668</v>
      </c>
      <c r="E64" s="53">
        <f>F51</f>
        <v>22725.967113110109</v>
      </c>
      <c r="F64" s="47"/>
      <c r="G64" s="47"/>
      <c r="H64" s="82"/>
      <c r="I64" s="82"/>
      <c r="J64" s="82"/>
      <c r="U64" s="49"/>
    </row>
    <row r="65" spans="1:21" s="48" customFormat="1" ht="110.25" x14ac:dyDescent="0.25">
      <c r="A65" s="51" t="s">
        <v>204</v>
      </c>
      <c r="B65" s="50" t="s">
        <v>216</v>
      </c>
      <c r="C65" s="53">
        <f>F28</f>
        <v>240939.11860850774</v>
      </c>
      <c r="D65" s="53">
        <f>F40</f>
        <v>350693.0861970071</v>
      </c>
      <c r="E65" s="53">
        <f>F52</f>
        <v>50241.971135039843</v>
      </c>
      <c r="F65" s="47"/>
      <c r="G65" s="47"/>
      <c r="H65" s="82"/>
      <c r="I65" s="82"/>
      <c r="J65" s="82"/>
      <c r="U65" s="49"/>
    </row>
    <row r="66" spans="1:21" s="48" customFormat="1" x14ac:dyDescent="0.25">
      <c r="A66" s="51">
        <v>3</v>
      </c>
      <c r="B66" s="50" t="s">
        <v>134</v>
      </c>
      <c r="C66" s="47">
        <v>102.9</v>
      </c>
      <c r="D66" s="47">
        <v>104.5</v>
      </c>
      <c r="E66" s="47">
        <v>103.4</v>
      </c>
      <c r="F66" s="47">
        <v>106</v>
      </c>
      <c r="G66" s="47">
        <v>104.3</v>
      </c>
      <c r="H66" s="47">
        <v>115.5</v>
      </c>
      <c r="I66" s="47">
        <v>107.1</v>
      </c>
      <c r="J66" s="47">
        <v>103.7</v>
      </c>
      <c r="K66" s="47">
        <v>102.6</v>
      </c>
      <c r="L66" s="47">
        <v>104.2</v>
      </c>
      <c r="U66" s="49"/>
    </row>
    <row r="67" spans="1:21" s="48" customFormat="1" ht="47.25" x14ac:dyDescent="0.25">
      <c r="A67" s="51">
        <v>4</v>
      </c>
      <c r="B67" s="83" t="s">
        <v>217</v>
      </c>
      <c r="C67" s="47" t="s">
        <v>57</v>
      </c>
      <c r="D67" s="47" t="s">
        <v>57</v>
      </c>
      <c r="E67" s="47" t="s">
        <v>57</v>
      </c>
      <c r="F67" s="47" t="s">
        <v>57</v>
      </c>
      <c r="G67" s="84">
        <f>(C62*D66/100*E66/100+D62*E66/100+E62)/3*F66/100*G66/100</f>
        <v>95911.03168585313</v>
      </c>
      <c r="H67" s="85"/>
      <c r="I67" s="85"/>
      <c r="J67" s="85"/>
      <c r="L67" s="84" t="e">
        <f>(H62*I66/100*J66/100+I62*J66/100+J62)/3*K66/100*L66/100</f>
        <v>#REF!</v>
      </c>
      <c r="U67" s="49"/>
    </row>
    <row r="68" spans="1:21" s="48" customFormat="1" ht="141.75" x14ac:dyDescent="0.25">
      <c r="A68" s="51">
        <v>5</v>
      </c>
      <c r="B68" s="83" t="s">
        <v>218</v>
      </c>
      <c r="C68" s="47"/>
      <c r="D68" s="47"/>
      <c r="E68" s="47"/>
      <c r="F68" s="47"/>
      <c r="G68" s="84">
        <f>(C64*D66/100*E66/100+D64*E66/100+E64)/2*F66/100*G66/100</f>
        <v>19832.370088340344</v>
      </c>
      <c r="H68" s="85"/>
      <c r="I68" s="85"/>
      <c r="J68" s="85"/>
      <c r="L68" s="85"/>
      <c r="U68" s="49"/>
    </row>
    <row r="69" spans="1:21" s="48" customFormat="1" ht="110.25" x14ac:dyDescent="0.25">
      <c r="A69" s="51">
        <v>6</v>
      </c>
      <c r="B69" s="83" t="s">
        <v>219</v>
      </c>
      <c r="C69" s="47"/>
      <c r="D69" s="47"/>
      <c r="E69" s="47"/>
      <c r="F69" s="47"/>
      <c r="G69" s="84">
        <f>(C65*D66/100*E66/100+D65*E66/100+E65)/3*F66/100*G66/100</f>
        <v>248092.36135734446</v>
      </c>
      <c r="H69" s="85"/>
      <c r="I69" s="85"/>
      <c r="J69" s="85"/>
      <c r="L69" s="85"/>
      <c r="U69" s="49"/>
    </row>
    <row r="70" spans="1:21" s="48" customFormat="1" ht="204.75" x14ac:dyDescent="0.25">
      <c r="A70" s="51">
        <v>6</v>
      </c>
      <c r="B70" s="83" t="s">
        <v>220</v>
      </c>
      <c r="C70" s="47" t="s">
        <v>57</v>
      </c>
      <c r="D70" s="47" t="s">
        <v>57</v>
      </c>
      <c r="E70" s="47" t="s">
        <v>57</v>
      </c>
      <c r="F70" s="47" t="s">
        <v>57</v>
      </c>
      <c r="G70" s="84">
        <f>G67+G68+G69</f>
        <v>363835.76313153794</v>
      </c>
      <c r="H70" s="85"/>
      <c r="I70" s="85"/>
      <c r="J70" s="85"/>
      <c r="U70" s="49"/>
    </row>
    <row r="71" spans="1:21" s="48" customFormat="1" x14ac:dyDescent="0.25">
      <c r="U71" s="49"/>
    </row>
    <row r="72" spans="1:21" s="48" customFormat="1" x14ac:dyDescent="0.25">
      <c r="A72" s="52"/>
      <c r="B72" s="52"/>
      <c r="C72" s="86" t="s">
        <v>136</v>
      </c>
      <c r="D72" s="52"/>
      <c r="E72" s="52"/>
      <c r="F72" s="52"/>
      <c r="G72" s="52"/>
      <c r="H72" s="52"/>
      <c r="I72" s="52"/>
      <c r="J72" s="52"/>
      <c r="U72" s="49"/>
    </row>
    <row r="73" spans="1:21" s="48" customFormat="1" ht="31.5" x14ac:dyDescent="0.25">
      <c r="A73" s="51"/>
      <c r="B73" s="51"/>
      <c r="C73" s="51" t="s">
        <v>132</v>
      </c>
      <c r="D73" s="51" t="s">
        <v>148</v>
      </c>
      <c r="E73" s="51" t="s">
        <v>207</v>
      </c>
      <c r="F73" s="51" t="s">
        <v>208</v>
      </c>
      <c r="G73" s="50" t="s">
        <v>209</v>
      </c>
      <c r="H73" s="87"/>
      <c r="I73" s="87"/>
      <c r="J73" s="87"/>
      <c r="U73" s="49"/>
    </row>
    <row r="74" spans="1:21" s="48" customFormat="1" ht="47.25" x14ac:dyDescent="0.25">
      <c r="A74" s="51">
        <v>1</v>
      </c>
      <c r="B74" s="50" t="s">
        <v>135</v>
      </c>
      <c r="C74" s="47" t="s">
        <v>57</v>
      </c>
      <c r="D74" s="47" t="s">
        <v>57</v>
      </c>
      <c r="E74" s="47" t="s">
        <v>57</v>
      </c>
      <c r="F74" s="47" t="s">
        <v>57</v>
      </c>
      <c r="G74" s="53">
        <f>G67</f>
        <v>95911.03168585313</v>
      </c>
      <c r="H74" s="88"/>
      <c r="I74" s="88"/>
      <c r="J74" s="88"/>
      <c r="U74" s="49"/>
    </row>
    <row r="75" spans="1:21" s="48" customFormat="1" ht="47.25" x14ac:dyDescent="0.25">
      <c r="A75" s="51">
        <v>2</v>
      </c>
      <c r="B75" s="50" t="s">
        <v>137</v>
      </c>
      <c r="C75" s="47">
        <f>D25</f>
        <v>8</v>
      </c>
      <c r="D75" s="47">
        <f>D37</f>
        <v>6</v>
      </c>
      <c r="E75" s="47">
        <f>D49</f>
        <v>6</v>
      </c>
      <c r="F75" s="47" t="s">
        <v>57</v>
      </c>
      <c r="G75" s="47" t="s">
        <v>57</v>
      </c>
      <c r="H75" s="82" t="e">
        <f>#REF!</f>
        <v>#REF!</v>
      </c>
      <c r="I75" s="82">
        <f>I13</f>
        <v>4</v>
      </c>
      <c r="J75" s="82">
        <f>I25</f>
        <v>3</v>
      </c>
      <c r="M75" s="48">
        <f>(C75+D75+E75)</f>
        <v>20</v>
      </c>
      <c r="N75" s="48">
        <f>SUM(C75:G75)</f>
        <v>20</v>
      </c>
      <c r="U75" s="49"/>
    </row>
    <row r="76" spans="1:21" s="48" customFormat="1" ht="31.5" x14ac:dyDescent="0.25">
      <c r="A76" s="51">
        <v>3</v>
      </c>
      <c r="B76" s="50" t="s">
        <v>138</v>
      </c>
      <c r="C76" s="47">
        <f>E25</f>
        <v>10690</v>
      </c>
      <c r="D76" s="47">
        <f>E37</f>
        <v>12550</v>
      </c>
      <c r="E76" s="47">
        <f>E49</f>
        <v>1460</v>
      </c>
      <c r="F76" s="47"/>
      <c r="G76" s="47"/>
      <c r="H76" s="82" t="e">
        <f>#REF!</f>
        <v>#REF!</v>
      </c>
      <c r="I76" s="82">
        <f>J13</f>
        <v>4650</v>
      </c>
      <c r="J76" s="82">
        <f>J25</f>
        <v>11995</v>
      </c>
      <c r="M76" s="48" t="e">
        <f>SUM(H76:J76)</f>
        <v>#REF!</v>
      </c>
      <c r="N76" s="48">
        <f>SUM(C76:G76)</f>
        <v>24700</v>
      </c>
      <c r="U76" s="49"/>
    </row>
    <row r="77" spans="1:21" s="48" customFormat="1" ht="82.5" x14ac:dyDescent="0.25">
      <c r="A77" s="51">
        <v>4</v>
      </c>
      <c r="B77" s="83" t="s">
        <v>221</v>
      </c>
      <c r="C77" s="47" t="s">
        <v>57</v>
      </c>
      <c r="D77" s="47" t="s">
        <v>57</v>
      </c>
      <c r="E77" s="47" t="s">
        <v>57</v>
      </c>
      <c r="F77" s="47" t="s">
        <v>57</v>
      </c>
      <c r="G77" s="84">
        <f>(G74*(C75+D75+E75))/(C76+D76+E76)</f>
        <v>77.660754401500512</v>
      </c>
      <c r="H77" s="85"/>
      <c r="I77" s="85"/>
      <c r="J77" s="85"/>
      <c r="U77" s="49"/>
    </row>
    <row r="78" spans="1:21" s="48" customFormat="1" ht="141.75" x14ac:dyDescent="0.25">
      <c r="A78" s="51">
        <v>5</v>
      </c>
      <c r="B78" s="50" t="s">
        <v>222</v>
      </c>
      <c r="C78" s="51"/>
      <c r="D78" s="51"/>
      <c r="E78" s="51"/>
      <c r="F78" s="47" t="s">
        <v>57</v>
      </c>
      <c r="G78" s="53">
        <f>G68</f>
        <v>19832.370088340344</v>
      </c>
      <c r="H78" s="88"/>
      <c r="I78" s="88"/>
      <c r="J78" s="88"/>
      <c r="U78" s="49"/>
    </row>
    <row r="79" spans="1:21" s="48" customFormat="1" ht="39" customHeight="1" x14ac:dyDescent="0.25">
      <c r="A79" s="54">
        <v>6</v>
      </c>
      <c r="B79" s="50" t="s">
        <v>139</v>
      </c>
      <c r="C79" s="47">
        <v>0</v>
      </c>
      <c r="D79" s="47">
        <v>1</v>
      </c>
      <c r="E79" s="47">
        <v>1</v>
      </c>
      <c r="F79" s="47" t="s">
        <v>57</v>
      </c>
      <c r="G79" s="47" t="s">
        <v>57</v>
      </c>
      <c r="H79" s="82" t="e">
        <f>#REF!</f>
        <v>#REF!</v>
      </c>
      <c r="I79" s="82">
        <f>I14</f>
        <v>0</v>
      </c>
      <c r="J79" s="82">
        <f>I26</f>
        <v>5</v>
      </c>
      <c r="N79" s="48">
        <f>SUM(C79:E79)</f>
        <v>2</v>
      </c>
      <c r="U79" s="49"/>
    </row>
    <row r="80" spans="1:21" s="48" customFormat="1" ht="31.5" x14ac:dyDescent="0.25">
      <c r="A80" s="51">
        <v>7</v>
      </c>
      <c r="B80" s="50" t="s">
        <v>140</v>
      </c>
      <c r="C80" s="47">
        <v>0</v>
      </c>
      <c r="D80" s="47">
        <f>E39</f>
        <v>150</v>
      </c>
      <c r="E80" s="47">
        <f>E51</f>
        <v>150</v>
      </c>
      <c r="F80" s="47" t="s">
        <v>57</v>
      </c>
      <c r="G80" s="47" t="s">
        <v>57</v>
      </c>
      <c r="H80" s="82" t="e">
        <f>#REF!</f>
        <v>#REF!</v>
      </c>
      <c r="I80" s="82">
        <f>J14</f>
        <v>0</v>
      </c>
      <c r="J80" s="82">
        <f>J26</f>
        <v>6744.9</v>
      </c>
      <c r="N80" s="48">
        <f>SUM(C80:E80)</f>
        <v>300</v>
      </c>
      <c r="U80" s="49"/>
    </row>
    <row r="81" spans="1:21" s="48" customFormat="1" ht="161.25" x14ac:dyDescent="0.25">
      <c r="A81" s="51">
        <v>8</v>
      </c>
      <c r="B81" s="83" t="s">
        <v>223</v>
      </c>
      <c r="C81" s="47" t="s">
        <v>57</v>
      </c>
      <c r="D81" s="47" t="s">
        <v>57</v>
      </c>
      <c r="E81" s="47" t="s">
        <v>57</v>
      </c>
      <c r="F81" s="47" t="s">
        <v>57</v>
      </c>
      <c r="G81" s="84">
        <f>(G78*(C79+D79+E79))/(C80+D80+E80)</f>
        <v>132.21580058893562</v>
      </c>
      <c r="H81" s="85"/>
      <c r="I81" s="85"/>
      <c r="J81" s="85"/>
      <c r="U81" s="49"/>
    </row>
    <row r="82" spans="1:21" s="48" customFormat="1" ht="110.25" x14ac:dyDescent="0.25">
      <c r="A82" s="51">
        <v>9</v>
      </c>
      <c r="B82" s="50" t="s">
        <v>224</v>
      </c>
      <c r="C82" s="51"/>
      <c r="D82" s="51"/>
      <c r="E82" s="51"/>
      <c r="F82" s="47" t="s">
        <v>57</v>
      </c>
      <c r="G82" s="53">
        <f>G69</f>
        <v>248092.36135734446</v>
      </c>
      <c r="H82" s="85"/>
      <c r="I82" s="85"/>
      <c r="J82" s="85"/>
      <c r="U82" s="49"/>
    </row>
    <row r="83" spans="1:21" s="48" customFormat="1" ht="31.5" x14ac:dyDescent="0.25">
      <c r="A83" s="54">
        <v>10</v>
      </c>
      <c r="B83" s="50" t="s">
        <v>139</v>
      </c>
      <c r="C83" s="53">
        <f>D28</f>
        <v>8</v>
      </c>
      <c r="D83" s="47">
        <f>D40</f>
        <v>5</v>
      </c>
      <c r="E83" s="47">
        <f>D52</f>
        <v>3</v>
      </c>
      <c r="F83" s="47" t="s">
        <v>57</v>
      </c>
      <c r="G83" s="47" t="s">
        <v>57</v>
      </c>
      <c r="H83" s="85"/>
      <c r="I83" s="85"/>
      <c r="J83" s="85"/>
      <c r="U83" s="49"/>
    </row>
    <row r="84" spans="1:21" s="48" customFormat="1" ht="31.5" x14ac:dyDescent="0.25">
      <c r="A84" s="51">
        <v>11</v>
      </c>
      <c r="B84" s="50" t="s">
        <v>140</v>
      </c>
      <c r="C84" s="53">
        <f>E28</f>
        <v>10690</v>
      </c>
      <c r="D84" s="47">
        <f>E40</f>
        <v>12400</v>
      </c>
      <c r="E84" s="47">
        <f>E52</f>
        <v>980</v>
      </c>
      <c r="F84" s="47" t="s">
        <v>57</v>
      </c>
      <c r="G84" s="47" t="s">
        <v>57</v>
      </c>
      <c r="H84" s="85"/>
      <c r="I84" s="85"/>
      <c r="J84" s="85"/>
      <c r="U84" s="49"/>
    </row>
    <row r="85" spans="1:21" s="48" customFormat="1" ht="130.5" customHeight="1" x14ac:dyDescent="0.25">
      <c r="A85" s="51">
        <v>12</v>
      </c>
      <c r="B85" s="83" t="s">
        <v>225</v>
      </c>
      <c r="C85" s="47" t="s">
        <v>57</v>
      </c>
      <c r="D85" s="47" t="s">
        <v>57</v>
      </c>
      <c r="E85" s="47" t="s">
        <v>57</v>
      </c>
      <c r="F85" s="47" t="s">
        <v>57</v>
      </c>
      <c r="G85" s="84">
        <f>(G82*(C83+D83+E83))/(C84+D84+E84)</f>
        <v>164.91390867127177</v>
      </c>
      <c r="H85" s="85"/>
      <c r="I85" s="85"/>
      <c r="J85" s="85"/>
      <c r="U85" s="49"/>
    </row>
    <row r="86" spans="1:21" s="48" customFormat="1" ht="97.5" x14ac:dyDescent="0.25">
      <c r="A86" s="51">
        <v>13</v>
      </c>
      <c r="B86" s="83" t="s">
        <v>226</v>
      </c>
      <c r="C86" s="47" t="s">
        <v>57</v>
      </c>
      <c r="D86" s="47" t="s">
        <v>57</v>
      </c>
      <c r="E86" s="47" t="s">
        <v>57</v>
      </c>
      <c r="F86" s="47" t="s">
        <v>57</v>
      </c>
      <c r="G86" s="84">
        <f>G77+G85+G81</f>
        <v>374.79046366170792</v>
      </c>
      <c r="H86" s="85"/>
      <c r="I86" s="85"/>
      <c r="J86" s="85"/>
      <c r="U86" s="49"/>
    </row>
    <row r="87" spans="1:21" s="48" customFormat="1" x14ac:dyDescent="0.25">
      <c r="U87" s="49"/>
    </row>
    <row r="88" spans="1:21" s="48" customFormat="1" x14ac:dyDescent="0.25">
      <c r="U88" s="49"/>
    </row>
    <row r="89" spans="1:21" s="48" customFormat="1" x14ac:dyDescent="0.25">
      <c r="U89" s="49"/>
    </row>
    <row r="90" spans="1:21" s="48" customFormat="1" x14ac:dyDescent="0.25">
      <c r="U90" s="49"/>
    </row>
    <row r="91" spans="1:21" s="48" customFormat="1" x14ac:dyDescent="0.25">
      <c r="U91" s="49"/>
    </row>
    <row r="92" spans="1:21" s="48" customFormat="1" x14ac:dyDescent="0.25">
      <c r="U92" s="49"/>
    </row>
    <row r="93" spans="1:21" s="48" customFormat="1" x14ac:dyDescent="0.25">
      <c r="U93" s="49"/>
    </row>
    <row r="94" spans="1:21" s="48" customFormat="1" x14ac:dyDescent="0.25">
      <c r="U94" s="49"/>
    </row>
    <row r="95" spans="1:21" s="48" customFormat="1" x14ac:dyDescent="0.25">
      <c r="U95" s="49"/>
    </row>
    <row r="96" spans="1:21" s="48" customFormat="1" x14ac:dyDescent="0.25">
      <c r="U96" s="49"/>
    </row>
    <row r="97" spans="11:21" s="48" customFormat="1" x14ac:dyDescent="0.25">
      <c r="U97" s="49"/>
    </row>
    <row r="98" spans="11:21" s="48" customFormat="1" x14ac:dyDescent="0.25">
      <c r="U98" s="49"/>
    </row>
    <row r="99" spans="11:21" s="48" customFormat="1" x14ac:dyDescent="0.25">
      <c r="U99" s="49"/>
    </row>
    <row r="100" spans="11:21" s="48" customFormat="1" x14ac:dyDescent="0.25">
      <c r="U100" s="49"/>
    </row>
    <row r="101" spans="11:21" s="48" customFormat="1" x14ac:dyDescent="0.25">
      <c r="U101" s="49"/>
    </row>
    <row r="102" spans="11:21" s="48" customFormat="1" x14ac:dyDescent="0.25">
      <c r="U102" s="49"/>
    </row>
    <row r="103" spans="11:21" s="48" customFormat="1" x14ac:dyDescent="0.25">
      <c r="U103" s="49"/>
    </row>
    <row r="104" spans="11:21" s="48" customFormat="1" x14ac:dyDescent="0.25">
      <c r="K104" s="48">
        <v>718.11</v>
      </c>
      <c r="U104" s="49"/>
    </row>
    <row r="105" spans="11:21" s="48" customFormat="1" x14ac:dyDescent="0.25">
      <c r="K105" s="48">
        <v>13582.09</v>
      </c>
      <c r="U105" s="49"/>
    </row>
    <row r="106" spans="11:21" s="48" customFormat="1" x14ac:dyDescent="0.25">
      <c r="U106" s="49"/>
    </row>
    <row r="107" spans="11:21" s="48" customFormat="1" x14ac:dyDescent="0.25">
      <c r="U107" s="49"/>
    </row>
    <row r="108" spans="11:21" s="48" customFormat="1" x14ac:dyDescent="0.25">
      <c r="U108" s="49"/>
    </row>
    <row r="109" spans="11:21" s="48" customFormat="1" x14ac:dyDescent="0.25">
      <c r="U109" s="49"/>
    </row>
    <row r="110" spans="11:21" s="48" customFormat="1" x14ac:dyDescent="0.25">
      <c r="U110" s="49"/>
    </row>
    <row r="111" spans="11:21" s="48" customFormat="1" x14ac:dyDescent="0.25"/>
    <row r="112" spans="11:21" s="48" customFormat="1" x14ac:dyDescent="0.25"/>
    <row r="113" spans="11:11" s="48" customFormat="1" x14ac:dyDescent="0.25"/>
    <row r="114" spans="11:11" s="48" customFormat="1" x14ac:dyDescent="0.25">
      <c r="K114" s="89"/>
    </row>
  </sheetData>
  <mergeCells count="16">
    <mergeCell ref="C10:E10"/>
    <mergeCell ref="F10:F11"/>
    <mergeCell ref="H10:J10"/>
    <mergeCell ref="K10:K11"/>
    <mergeCell ref="C22:E22"/>
    <mergeCell ref="F22:F23"/>
    <mergeCell ref="H22:J22"/>
    <mergeCell ref="K22:K23"/>
    <mergeCell ref="C34:E34"/>
    <mergeCell ref="F34:F35"/>
    <mergeCell ref="H34:J34"/>
    <mergeCell ref="K34:K35"/>
    <mergeCell ref="C46:E46"/>
    <mergeCell ref="F46:F47"/>
    <mergeCell ref="H46:J46"/>
    <mergeCell ref="K46:K47"/>
  </mergeCells>
  <pageMargins left="0.7" right="0.7" top="0.75" bottom="0.75" header="0.3" footer="0.3"/>
  <pageSetup paperSize="9" scale="6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R22"/>
  <sheetViews>
    <sheetView view="pageLayout" zoomScaleNormal="100" workbookViewId="0">
      <selection activeCell="A16" sqref="A16"/>
    </sheetView>
  </sheetViews>
  <sheetFormatPr defaultRowHeight="15" x14ac:dyDescent="0.25"/>
  <sheetData>
    <row r="2" spans="1:18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.75" x14ac:dyDescent="0.25">
      <c r="A3" s="1" t="s">
        <v>141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75" x14ac:dyDescent="0.25">
      <c r="A4" s="1" t="s">
        <v>142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75" x14ac:dyDescent="0.25">
      <c r="A5" s="1" t="s">
        <v>143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5.75" x14ac:dyDescent="0.25">
      <c r="A6" s="1" t="s">
        <v>144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5.75" x14ac:dyDescent="0.25">
      <c r="A12" s="1" t="s">
        <v>228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5.75" x14ac:dyDescent="0.25">
      <c r="A13" s="1" t="s">
        <v>149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5.75" x14ac:dyDescent="0.25">
      <c r="A14" s="1" t="s">
        <v>227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5.75" x14ac:dyDescent="0.25">
      <c r="A15" s="1" t="s">
        <v>229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</sheetData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5"/>
  <sheetViews>
    <sheetView zoomScaleNormal="100" workbookViewId="0">
      <selection activeCell="I13" sqref="I13"/>
    </sheetView>
  </sheetViews>
  <sheetFormatPr defaultRowHeight="15" x14ac:dyDescent="0.25"/>
  <cols>
    <col min="1" max="1" width="9.140625" style="3"/>
    <col min="2" max="2" width="34" style="3" customWidth="1"/>
    <col min="3" max="3" width="18.7109375" style="3" customWidth="1"/>
    <col min="4" max="4" width="18.85546875" style="3" customWidth="1"/>
    <col min="5" max="6" width="13.42578125" style="3" customWidth="1"/>
    <col min="7" max="16384" width="9.140625" style="3"/>
  </cols>
  <sheetData>
    <row r="1" spans="1:4" x14ac:dyDescent="0.25">
      <c r="D1" s="2" t="s">
        <v>63</v>
      </c>
    </row>
    <row r="2" spans="1:4" x14ac:dyDescent="0.25">
      <c r="D2" s="2" t="s">
        <v>0</v>
      </c>
    </row>
    <row r="3" spans="1:4" x14ac:dyDescent="0.25">
      <c r="D3" s="2" t="s">
        <v>1</v>
      </c>
    </row>
    <row r="4" spans="1:4" x14ac:dyDescent="0.25">
      <c r="D4" s="2" t="s">
        <v>2</v>
      </c>
    </row>
    <row r="5" spans="1:4" x14ac:dyDescent="0.25">
      <c r="A5" s="2"/>
    </row>
    <row r="6" spans="1:4" x14ac:dyDescent="0.25">
      <c r="A6" s="2"/>
    </row>
    <row r="7" spans="1:4" x14ac:dyDescent="0.25">
      <c r="A7" s="4"/>
    </row>
    <row r="8" spans="1:4" x14ac:dyDescent="0.25">
      <c r="A8" s="95" t="s">
        <v>64</v>
      </c>
      <c r="B8" s="95"/>
      <c r="C8" s="95"/>
      <c r="D8" s="95"/>
    </row>
    <row r="9" spans="1:4" x14ac:dyDescent="0.25">
      <c r="A9" s="95" t="s">
        <v>14</v>
      </c>
      <c r="B9" s="95"/>
      <c r="C9" s="95"/>
      <c r="D9" s="95"/>
    </row>
    <row r="10" spans="1:4" x14ac:dyDescent="0.25">
      <c r="A10" s="95" t="s">
        <v>15</v>
      </c>
      <c r="B10" s="95"/>
      <c r="C10" s="95"/>
      <c r="D10" s="95"/>
    </row>
    <row r="11" spans="1:4" x14ac:dyDescent="0.25">
      <c r="A11" s="4"/>
    </row>
    <row r="12" spans="1:4" ht="90" x14ac:dyDescent="0.25">
      <c r="A12" s="94" t="s">
        <v>6</v>
      </c>
      <c r="B12" s="94"/>
      <c r="C12" s="10" t="s">
        <v>16</v>
      </c>
      <c r="D12" s="10" t="s">
        <v>17</v>
      </c>
    </row>
    <row r="13" spans="1:4" ht="60" customHeight="1" x14ac:dyDescent="0.25">
      <c r="A13" s="10" t="s">
        <v>7</v>
      </c>
      <c r="B13" s="11" t="s">
        <v>18</v>
      </c>
      <c r="C13" s="10" t="s">
        <v>57</v>
      </c>
      <c r="D13" s="10" t="s">
        <v>57</v>
      </c>
    </row>
    <row r="14" spans="1:4" ht="75" x14ac:dyDescent="0.25">
      <c r="A14" s="10" t="s">
        <v>8</v>
      </c>
      <c r="B14" s="11" t="s">
        <v>19</v>
      </c>
      <c r="C14" s="10" t="s">
        <v>57</v>
      </c>
      <c r="D14" s="10" t="s">
        <v>57</v>
      </c>
    </row>
    <row r="15" spans="1:4" ht="63" customHeight="1" x14ac:dyDescent="0.25">
      <c r="A15" s="10" t="s">
        <v>9</v>
      </c>
      <c r="B15" s="11" t="s">
        <v>20</v>
      </c>
      <c r="C15" s="10" t="s">
        <v>57</v>
      </c>
      <c r="D15" s="10" t="s">
        <v>57</v>
      </c>
    </row>
  </sheetData>
  <mergeCells count="4">
    <mergeCell ref="A12:B12"/>
    <mergeCell ref="A8:D8"/>
    <mergeCell ref="A9:D9"/>
    <mergeCell ref="A10:D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1"/>
  <sheetViews>
    <sheetView topLeftCell="A7" zoomScaleNormal="100" workbookViewId="0">
      <selection activeCell="I13" sqref="I13"/>
    </sheetView>
  </sheetViews>
  <sheetFormatPr defaultRowHeight="15" x14ac:dyDescent="0.25"/>
  <cols>
    <col min="1" max="1" width="9.140625" style="3"/>
    <col min="2" max="2" width="33.42578125" style="3" customWidth="1"/>
    <col min="3" max="3" width="18.85546875" style="3" customWidth="1"/>
    <col min="4" max="4" width="19.85546875" style="3" customWidth="1"/>
    <col min="5" max="5" width="22.42578125" style="3" customWidth="1"/>
    <col min="6" max="16384" width="9.140625" style="3"/>
  </cols>
  <sheetData>
    <row r="1" spans="1:11" x14ac:dyDescent="0.25">
      <c r="E1" s="2" t="s">
        <v>4</v>
      </c>
    </row>
    <row r="2" spans="1:11" x14ac:dyDescent="0.25">
      <c r="E2" s="2" t="s">
        <v>0</v>
      </c>
    </row>
    <row r="3" spans="1:11" x14ac:dyDescent="0.25">
      <c r="E3" s="2" t="s">
        <v>1</v>
      </c>
    </row>
    <row r="4" spans="1:11" x14ac:dyDescent="0.25">
      <c r="E4" s="2" t="s">
        <v>2</v>
      </c>
    </row>
    <row r="5" spans="1:11" x14ac:dyDescent="0.25">
      <c r="A5" s="4"/>
    </row>
    <row r="6" spans="1:11" x14ac:dyDescent="0.25">
      <c r="A6" s="2"/>
    </row>
    <row r="7" spans="1:11" x14ac:dyDescent="0.25">
      <c r="A7" s="4"/>
    </row>
    <row r="8" spans="1:11" x14ac:dyDescent="0.25">
      <c r="A8" s="95" t="s">
        <v>64</v>
      </c>
      <c r="B8" s="95"/>
      <c r="C8" s="95"/>
      <c r="D8" s="95"/>
      <c r="E8" s="95"/>
    </row>
    <row r="9" spans="1:11" x14ac:dyDescent="0.25">
      <c r="A9" s="95" t="s">
        <v>21</v>
      </c>
      <c r="B9" s="95"/>
      <c r="C9" s="95"/>
      <c r="D9" s="95"/>
      <c r="E9" s="95"/>
    </row>
    <row r="10" spans="1:11" x14ac:dyDescent="0.25">
      <c r="A10" s="95" t="s">
        <v>61</v>
      </c>
      <c r="B10" s="95"/>
      <c r="C10" s="95"/>
      <c r="D10" s="95"/>
      <c r="E10" s="95"/>
    </row>
    <row r="11" spans="1:11" x14ac:dyDescent="0.25">
      <c r="A11" s="95" t="s">
        <v>22</v>
      </c>
      <c r="B11" s="95"/>
      <c r="C11" s="95"/>
      <c r="D11" s="95"/>
      <c r="E11" s="95"/>
    </row>
    <row r="12" spans="1:11" x14ac:dyDescent="0.25">
      <c r="A12" s="4"/>
    </row>
    <row r="13" spans="1:11" ht="165" x14ac:dyDescent="0.25">
      <c r="A13" s="94" t="s">
        <v>6</v>
      </c>
      <c r="B13" s="94"/>
      <c r="C13" s="10" t="s">
        <v>23</v>
      </c>
      <c r="D13" s="10" t="s">
        <v>24</v>
      </c>
      <c r="E13" s="10" t="s">
        <v>25</v>
      </c>
    </row>
    <row r="14" spans="1:11" ht="30" x14ac:dyDescent="0.25">
      <c r="A14" s="12" t="s">
        <v>7</v>
      </c>
      <c r="B14" s="13" t="s">
        <v>26</v>
      </c>
      <c r="C14" s="14">
        <f>SUM(C15:C16)</f>
        <v>15167.708129999999</v>
      </c>
      <c r="D14" s="15">
        <f>SUM(D15:D16)</f>
        <v>3.84</v>
      </c>
      <c r="E14" s="16">
        <f t="shared" ref="E14" si="0">SUM(E15:E16)</f>
        <v>7000</v>
      </c>
    </row>
    <row r="15" spans="1:11" x14ac:dyDescent="0.25">
      <c r="A15" s="17"/>
      <c r="B15" s="18" t="s">
        <v>27</v>
      </c>
      <c r="C15" s="14"/>
      <c r="D15" s="19"/>
      <c r="E15" s="20"/>
      <c r="G15" s="21"/>
      <c r="K15" s="21"/>
    </row>
    <row r="16" spans="1:11" x14ac:dyDescent="0.25">
      <c r="A16" s="17"/>
      <c r="B16" s="18" t="s">
        <v>28</v>
      </c>
      <c r="C16" s="91">
        <f>а!G37+а!G38+а!G39+а!G40</f>
        <v>15167.708129999999</v>
      </c>
      <c r="D16" s="90">
        <f>(а!E37+а!E38+а!E39+а!E40)/1000</f>
        <v>3.84</v>
      </c>
      <c r="E16" s="90">
        <f>(а!F37+а!F39)</f>
        <v>7000</v>
      </c>
    </row>
    <row r="17" spans="1:5" x14ac:dyDescent="0.25">
      <c r="A17" s="17"/>
      <c r="B17" s="18" t="s">
        <v>29</v>
      </c>
      <c r="C17" s="90" t="s">
        <v>57</v>
      </c>
      <c r="D17" s="90" t="s">
        <v>57</v>
      </c>
      <c r="E17" s="90" t="s">
        <v>57</v>
      </c>
    </row>
    <row r="18" spans="1:5" ht="30" x14ac:dyDescent="0.25">
      <c r="A18" s="12" t="s">
        <v>8</v>
      </c>
      <c r="B18" s="13" t="s">
        <v>30</v>
      </c>
      <c r="C18" s="90">
        <f>C20</f>
        <v>197.607</v>
      </c>
      <c r="D18" s="90">
        <f t="shared" ref="D18:E18" si="1">D20</f>
        <v>6.83E-2</v>
      </c>
      <c r="E18" s="90">
        <f t="shared" si="1"/>
        <v>1000</v>
      </c>
    </row>
    <row r="19" spans="1:5" x14ac:dyDescent="0.25">
      <c r="A19" s="17"/>
      <c r="B19" s="18" t="s">
        <v>27</v>
      </c>
      <c r="C19" s="90" t="s">
        <v>57</v>
      </c>
      <c r="D19" s="90" t="s">
        <v>57</v>
      </c>
      <c r="E19" s="90" t="s">
        <v>57</v>
      </c>
    </row>
    <row r="20" spans="1:5" x14ac:dyDescent="0.25">
      <c r="A20" s="17"/>
      <c r="B20" s="18" t="s">
        <v>28</v>
      </c>
      <c r="C20" s="90">
        <f>а!G30</f>
        <v>197.607</v>
      </c>
      <c r="D20" s="90">
        <f>'[2]прил 1 н'!$E$28/1000</f>
        <v>6.83E-2</v>
      </c>
      <c r="E20" s="90">
        <f>'[2]прил 1 н'!$F$28</f>
        <v>1000</v>
      </c>
    </row>
    <row r="21" spans="1:5" x14ac:dyDescent="0.25">
      <c r="A21" s="22"/>
      <c r="B21" s="18" t="s">
        <v>29</v>
      </c>
      <c r="C21" s="16" t="s">
        <v>57</v>
      </c>
      <c r="D21" s="16" t="s">
        <v>57</v>
      </c>
      <c r="E21" s="16" t="s">
        <v>57</v>
      </c>
    </row>
  </sheetData>
  <mergeCells count="5">
    <mergeCell ref="A13:B13"/>
    <mergeCell ref="A8:E8"/>
    <mergeCell ref="A10:E10"/>
    <mergeCell ref="A11:E11"/>
    <mergeCell ref="A9:E9"/>
  </mergeCells>
  <pageMargins left="0.7" right="0.7" top="0.75" bottom="0.75" header="0.3" footer="0.3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3"/>
  <sheetViews>
    <sheetView topLeftCell="A7" zoomScaleNormal="100" workbookViewId="0">
      <selection activeCell="D23" sqref="D23"/>
    </sheetView>
  </sheetViews>
  <sheetFormatPr defaultRowHeight="15" x14ac:dyDescent="0.25"/>
  <cols>
    <col min="1" max="1" width="9.140625" style="3"/>
    <col min="2" max="2" width="21.42578125" style="3" customWidth="1"/>
    <col min="3" max="3" width="10.140625" style="3" customWidth="1"/>
    <col min="4" max="8" width="9.28515625" style="3" bestFit="1" customWidth="1"/>
    <col min="9" max="9" width="9" style="3" customWidth="1"/>
    <col min="10" max="10" width="11.5703125" style="3" bestFit="1" customWidth="1"/>
    <col min="11" max="11" width="9.28515625" style="3" bestFit="1" customWidth="1"/>
    <col min="12" max="16384" width="9.140625" style="3"/>
  </cols>
  <sheetData>
    <row r="1" spans="1:13" x14ac:dyDescent="0.25">
      <c r="K1" s="2" t="s">
        <v>5</v>
      </c>
    </row>
    <row r="2" spans="1:13" x14ac:dyDescent="0.25">
      <c r="K2" s="2" t="s">
        <v>0</v>
      </c>
    </row>
    <row r="3" spans="1:13" x14ac:dyDescent="0.25">
      <c r="K3" s="2" t="s">
        <v>1</v>
      </c>
    </row>
    <row r="4" spans="1:13" x14ac:dyDescent="0.25">
      <c r="K4" s="2" t="s">
        <v>2</v>
      </c>
    </row>
    <row r="5" spans="1:13" x14ac:dyDescent="0.25">
      <c r="A5" s="4"/>
    </row>
    <row r="6" spans="1:13" x14ac:dyDescent="0.25">
      <c r="A6" s="2"/>
    </row>
    <row r="7" spans="1:13" x14ac:dyDescent="0.25">
      <c r="A7" s="4"/>
    </row>
    <row r="8" spans="1:13" x14ac:dyDescent="0.25">
      <c r="A8" s="95" t="s">
        <v>31</v>
      </c>
      <c r="B8" s="95"/>
      <c r="C8" s="95"/>
      <c r="D8" s="95"/>
      <c r="E8" s="95"/>
      <c r="F8" s="95"/>
      <c r="G8" s="95"/>
      <c r="H8" s="95"/>
      <c r="I8" s="95"/>
      <c r="J8" s="95"/>
      <c r="K8" s="95"/>
    </row>
    <row r="9" spans="1:13" x14ac:dyDescent="0.25">
      <c r="A9" s="95" t="s">
        <v>32</v>
      </c>
      <c r="B9" s="95"/>
      <c r="C9" s="95"/>
      <c r="D9" s="95"/>
      <c r="E9" s="95"/>
      <c r="F9" s="95"/>
      <c r="G9" s="95"/>
      <c r="H9" s="95"/>
      <c r="I9" s="95"/>
      <c r="J9" s="95"/>
      <c r="K9" s="95"/>
    </row>
    <row r="10" spans="1:13" x14ac:dyDescent="0.25">
      <c r="A10" s="95" t="s">
        <v>33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M10" s="21"/>
    </row>
    <row r="11" spans="1:13" x14ac:dyDescent="0.25">
      <c r="A11" s="4"/>
      <c r="D11" s="3" t="s">
        <v>230</v>
      </c>
    </row>
    <row r="12" spans="1:13" ht="30" customHeight="1" x14ac:dyDescent="0.25">
      <c r="A12" s="94" t="s">
        <v>34</v>
      </c>
      <c r="B12" s="94"/>
      <c r="C12" s="94" t="s">
        <v>35</v>
      </c>
      <c r="D12" s="94"/>
      <c r="E12" s="94"/>
      <c r="F12" s="94" t="s">
        <v>36</v>
      </c>
      <c r="G12" s="94"/>
      <c r="H12" s="94"/>
      <c r="I12" s="94" t="s">
        <v>37</v>
      </c>
      <c r="J12" s="94"/>
      <c r="K12" s="94"/>
    </row>
    <row r="13" spans="1:13" ht="30" x14ac:dyDescent="0.25">
      <c r="A13" s="94"/>
      <c r="B13" s="94"/>
      <c r="C13" s="10" t="s">
        <v>27</v>
      </c>
      <c r="D13" s="10" t="s">
        <v>28</v>
      </c>
      <c r="E13" s="10" t="s">
        <v>38</v>
      </c>
      <c r="F13" s="10" t="s">
        <v>27</v>
      </c>
      <c r="G13" s="10" t="s">
        <v>28</v>
      </c>
      <c r="H13" s="10" t="s">
        <v>38</v>
      </c>
      <c r="I13" s="10" t="s">
        <v>27</v>
      </c>
      <c r="J13" s="10" t="s">
        <v>28</v>
      </c>
      <c r="K13" s="10" t="s">
        <v>38</v>
      </c>
    </row>
    <row r="14" spans="1:13" x14ac:dyDescent="0.25">
      <c r="A14" s="10" t="s">
        <v>7</v>
      </c>
      <c r="B14" s="11" t="s">
        <v>39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3" x14ac:dyDescent="0.25">
      <c r="A15" s="11"/>
      <c r="B15" s="23" t="s">
        <v>40</v>
      </c>
      <c r="C15" s="11"/>
      <c r="D15" s="11"/>
      <c r="E15" s="11"/>
      <c r="F15" s="11"/>
      <c r="G15" s="11"/>
      <c r="H15" s="11"/>
      <c r="I15" s="11"/>
      <c r="J15" s="11"/>
      <c r="K15" s="11"/>
    </row>
    <row r="16" spans="1:13" ht="30" x14ac:dyDescent="0.25">
      <c r="A16" s="11"/>
      <c r="B16" s="23" t="s">
        <v>41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46">
        <v>0</v>
      </c>
      <c r="J16" s="11">
        <v>0</v>
      </c>
      <c r="K16" s="11">
        <v>0</v>
      </c>
      <c r="M16" s="21"/>
    </row>
    <row r="17" spans="1:14" ht="30" x14ac:dyDescent="0.25">
      <c r="A17" s="10" t="s">
        <v>8</v>
      </c>
      <c r="B17" s="11" t="s">
        <v>42</v>
      </c>
      <c r="C17" s="11">
        <v>1</v>
      </c>
      <c r="D17" s="11">
        <v>1</v>
      </c>
      <c r="E17" s="11">
        <v>0</v>
      </c>
      <c r="F17" s="11">
        <v>150</v>
      </c>
      <c r="G17" s="11">
        <v>150</v>
      </c>
      <c r="H17" s="11">
        <v>0</v>
      </c>
      <c r="I17" s="24">
        <v>56.55</v>
      </c>
      <c r="J17" s="11">
        <v>193.12700000000001</v>
      </c>
      <c r="K17" s="11">
        <v>0</v>
      </c>
    </row>
    <row r="18" spans="1:14" x14ac:dyDescent="0.25">
      <c r="A18" s="11"/>
      <c r="B18" s="23" t="s">
        <v>40</v>
      </c>
      <c r="C18" s="11"/>
      <c r="D18" s="11"/>
      <c r="E18" s="11"/>
      <c r="F18" s="11"/>
      <c r="G18" s="11"/>
      <c r="H18" s="11"/>
      <c r="I18" s="11"/>
      <c r="J18" s="11"/>
      <c r="K18" s="11"/>
    </row>
    <row r="19" spans="1:14" ht="30" x14ac:dyDescent="0.25">
      <c r="A19" s="11"/>
      <c r="B19" s="23" t="s">
        <v>43</v>
      </c>
      <c r="C19" s="11"/>
      <c r="D19" s="11"/>
      <c r="E19" s="11"/>
      <c r="F19" s="11"/>
      <c r="G19" s="11"/>
      <c r="H19" s="11"/>
      <c r="I19" s="11"/>
      <c r="J19" s="11"/>
      <c r="K19" s="11"/>
    </row>
    <row r="20" spans="1:14" ht="30" x14ac:dyDescent="0.25">
      <c r="A20" s="10" t="s">
        <v>9</v>
      </c>
      <c r="B20" s="11" t="s">
        <v>44</v>
      </c>
      <c r="C20" s="25">
        <v>1</v>
      </c>
      <c r="D20" s="25">
        <v>2</v>
      </c>
      <c r="E20" s="25">
        <v>0</v>
      </c>
      <c r="F20" s="25">
        <v>200</v>
      </c>
      <c r="G20" s="25">
        <f>450+500</f>
        <v>950</v>
      </c>
      <c r="H20" s="25">
        <v>0</v>
      </c>
      <c r="I20" s="25">
        <v>134.19999999999999</v>
      </c>
      <c r="J20" s="26">
        <f>11.179+634.5</f>
        <v>645.67899999999997</v>
      </c>
      <c r="K20" s="11">
        <v>0</v>
      </c>
    </row>
    <row r="21" spans="1:14" x14ac:dyDescent="0.25">
      <c r="A21" s="11"/>
      <c r="B21" s="23" t="s">
        <v>40</v>
      </c>
      <c r="C21" s="25"/>
      <c r="D21" s="25"/>
      <c r="E21" s="25"/>
      <c r="F21" s="25"/>
      <c r="G21" s="25"/>
      <c r="H21" s="25"/>
      <c r="I21" s="25"/>
      <c r="J21" s="25"/>
      <c r="K21" s="11"/>
    </row>
    <row r="22" spans="1:14" ht="45" x14ac:dyDescent="0.25">
      <c r="A22" s="11"/>
      <c r="B22" s="23" t="s">
        <v>45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11">
        <v>0</v>
      </c>
    </row>
    <row r="23" spans="1:14" ht="30" x14ac:dyDescent="0.25">
      <c r="A23" s="10" t="s">
        <v>10</v>
      </c>
      <c r="B23" s="11" t="s">
        <v>46</v>
      </c>
      <c r="C23" s="25"/>
      <c r="D23" s="25">
        <v>1</v>
      </c>
      <c r="E23" s="25">
        <v>0</v>
      </c>
      <c r="F23" s="25"/>
      <c r="G23" s="25">
        <v>3000</v>
      </c>
      <c r="H23" s="25">
        <v>0</v>
      </c>
      <c r="I23" s="26"/>
      <c r="J23" s="27">
        <v>193.12700000000001</v>
      </c>
      <c r="K23" s="11">
        <v>0</v>
      </c>
      <c r="N23" s="21"/>
    </row>
    <row r="24" spans="1:14" x14ac:dyDescent="0.25">
      <c r="A24" s="11"/>
      <c r="B24" s="23" t="s">
        <v>40</v>
      </c>
      <c r="C24" s="11"/>
      <c r="D24" s="11"/>
      <c r="E24" s="11"/>
      <c r="F24" s="11"/>
      <c r="G24" s="11"/>
      <c r="H24" s="11"/>
      <c r="I24" s="11"/>
      <c r="J24" s="11"/>
      <c r="K24" s="11"/>
    </row>
    <row r="25" spans="1:14" ht="45" x14ac:dyDescent="0.25">
      <c r="A25" s="11"/>
      <c r="B25" s="23" t="s">
        <v>45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</row>
    <row r="26" spans="1:14" x14ac:dyDescent="0.25">
      <c r="A26" s="10" t="s">
        <v>11</v>
      </c>
      <c r="B26" s="11" t="s">
        <v>47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</row>
    <row r="27" spans="1:14" x14ac:dyDescent="0.25">
      <c r="A27" s="11"/>
      <c r="B27" s="23" t="s">
        <v>40</v>
      </c>
      <c r="C27" s="11"/>
      <c r="D27" s="11"/>
      <c r="E27" s="11"/>
      <c r="F27" s="11"/>
      <c r="G27" s="11"/>
      <c r="H27" s="11"/>
      <c r="I27" s="11"/>
      <c r="J27" s="11"/>
      <c r="K27" s="11"/>
    </row>
    <row r="28" spans="1:14" ht="45" x14ac:dyDescent="0.25">
      <c r="A28" s="11"/>
      <c r="B28" s="23" t="s">
        <v>45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</row>
    <row r="29" spans="1:14" x14ac:dyDescent="0.25">
      <c r="A29" s="10" t="s">
        <v>12</v>
      </c>
      <c r="B29" s="11" t="s">
        <v>48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</row>
    <row r="30" spans="1:14" x14ac:dyDescent="0.25">
      <c r="A30" s="4"/>
      <c r="C30" s="21"/>
      <c r="D30" s="21"/>
    </row>
    <row r="31" spans="1:14" x14ac:dyDescent="0.25">
      <c r="A31" s="4"/>
      <c r="C31" s="21"/>
      <c r="D31" s="21"/>
    </row>
    <row r="32" spans="1:14" ht="35.25" customHeight="1" x14ac:dyDescent="0.25">
      <c r="A32" s="96" t="s">
        <v>49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</row>
    <row r="33" spans="1:11" ht="96" customHeight="1" x14ac:dyDescent="0.25">
      <c r="A33" s="97" t="s">
        <v>50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</row>
  </sheetData>
  <mergeCells count="9">
    <mergeCell ref="A8:K8"/>
    <mergeCell ref="A9:K9"/>
    <mergeCell ref="A10:K10"/>
    <mergeCell ref="A32:K32"/>
    <mergeCell ref="A33:K33"/>
    <mergeCell ref="A12:B13"/>
    <mergeCell ref="C12:E12"/>
    <mergeCell ref="F12:H12"/>
    <mergeCell ref="I12:K12"/>
  </mergeCells>
  <hyperlinks>
    <hyperlink ref="B16" location="Par672" display="Par672"/>
    <hyperlink ref="B19" location="Par673" display="Par673"/>
  </hyperlinks>
  <pageMargins left="0.7" right="0.7" top="0.75" bottom="0.75" header="0.3" footer="0.3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5"/>
  <sheetViews>
    <sheetView tabSelected="1" topLeftCell="B10" zoomScaleNormal="100" workbookViewId="0">
      <selection activeCell="J22" sqref="J22"/>
    </sheetView>
  </sheetViews>
  <sheetFormatPr defaultRowHeight="15" x14ac:dyDescent="0.25"/>
  <cols>
    <col min="1" max="1" width="9.140625" style="3"/>
    <col min="2" max="2" width="25.5703125" style="3" customWidth="1"/>
    <col min="3" max="3" width="10.28515625" style="3" customWidth="1"/>
    <col min="4" max="8" width="9.140625" style="3"/>
    <col min="9" max="9" width="57.5703125" style="3" customWidth="1"/>
    <col min="10" max="10" width="9.140625" style="3"/>
    <col min="11" max="11" width="115.42578125" style="3" customWidth="1"/>
    <col min="12" max="16384" width="9.140625" style="3"/>
  </cols>
  <sheetData>
    <row r="1" spans="1:11" x14ac:dyDescent="0.25">
      <c r="H1" s="2" t="s">
        <v>13</v>
      </c>
    </row>
    <row r="2" spans="1:11" x14ac:dyDescent="0.25">
      <c r="H2" s="2" t="s">
        <v>0</v>
      </c>
    </row>
    <row r="3" spans="1:11" x14ac:dyDescent="0.25">
      <c r="H3" s="2" t="s">
        <v>1</v>
      </c>
    </row>
    <row r="4" spans="1:11" x14ac:dyDescent="0.25">
      <c r="H4" s="2" t="s">
        <v>2</v>
      </c>
    </row>
    <row r="5" spans="1:11" x14ac:dyDescent="0.25">
      <c r="A5" s="2"/>
    </row>
    <row r="6" spans="1:11" x14ac:dyDescent="0.25">
      <c r="A6" s="2"/>
    </row>
    <row r="7" spans="1:11" x14ac:dyDescent="0.25">
      <c r="A7" s="2"/>
    </row>
    <row r="8" spans="1:11" x14ac:dyDescent="0.25">
      <c r="A8" s="95" t="s">
        <v>31</v>
      </c>
      <c r="B8" s="95"/>
      <c r="C8" s="95"/>
      <c r="D8" s="95"/>
      <c r="E8" s="95"/>
      <c r="F8" s="95"/>
      <c r="G8" s="95"/>
      <c r="H8" s="95"/>
    </row>
    <row r="9" spans="1:11" x14ac:dyDescent="0.25">
      <c r="A9" s="95" t="s">
        <v>51</v>
      </c>
      <c r="B9" s="95"/>
      <c r="C9" s="95"/>
      <c r="D9" s="95"/>
      <c r="E9" s="95"/>
      <c r="F9" s="95"/>
      <c r="G9" s="95"/>
      <c r="H9" s="95"/>
    </row>
    <row r="10" spans="1:11" x14ac:dyDescent="0.25">
      <c r="A10" s="95" t="s">
        <v>52</v>
      </c>
      <c r="B10" s="95"/>
      <c r="C10" s="95"/>
      <c r="D10" s="95"/>
      <c r="E10" s="95"/>
      <c r="F10" s="95"/>
      <c r="G10" s="95"/>
      <c r="H10" s="95"/>
    </row>
    <row r="11" spans="1:11" x14ac:dyDescent="0.25">
      <c r="A11" s="4"/>
      <c r="C11" s="3" t="s">
        <v>230</v>
      </c>
    </row>
    <row r="12" spans="1:11" ht="30" customHeight="1" x14ac:dyDescent="0.25">
      <c r="A12" s="94" t="s">
        <v>34</v>
      </c>
      <c r="B12" s="94"/>
      <c r="C12" s="94" t="s">
        <v>53</v>
      </c>
      <c r="D12" s="94"/>
      <c r="E12" s="94"/>
      <c r="F12" s="94" t="s">
        <v>36</v>
      </c>
      <c r="G12" s="94"/>
      <c r="H12" s="94"/>
    </row>
    <row r="13" spans="1:11" ht="30" x14ac:dyDescent="0.25">
      <c r="A13" s="94"/>
      <c r="B13" s="94"/>
      <c r="C13" s="10" t="s">
        <v>27</v>
      </c>
      <c r="D13" s="10" t="s">
        <v>28</v>
      </c>
      <c r="E13" s="10" t="s">
        <v>38</v>
      </c>
      <c r="F13" s="10" t="s">
        <v>27</v>
      </c>
      <c r="G13" s="10" t="s">
        <v>28</v>
      </c>
      <c r="H13" s="10" t="s">
        <v>38</v>
      </c>
    </row>
    <row r="14" spans="1:11" x14ac:dyDescent="0.25">
      <c r="A14" s="10" t="s">
        <v>7</v>
      </c>
      <c r="B14" s="11" t="s">
        <v>39</v>
      </c>
      <c r="C14" s="11">
        <f>C16</f>
        <v>0</v>
      </c>
      <c r="D14" s="11">
        <f t="shared" ref="D14:H14" si="0">D16</f>
        <v>0</v>
      </c>
      <c r="E14" s="11">
        <f t="shared" si="0"/>
        <v>0</v>
      </c>
      <c r="F14" s="11">
        <f t="shared" si="0"/>
        <v>0</v>
      </c>
      <c r="G14" s="11">
        <f t="shared" si="0"/>
        <v>0</v>
      </c>
      <c r="H14" s="11">
        <f t="shared" si="0"/>
        <v>0</v>
      </c>
    </row>
    <row r="15" spans="1:11" x14ac:dyDescent="0.25">
      <c r="A15" s="11"/>
      <c r="B15" s="23" t="s">
        <v>40</v>
      </c>
      <c r="C15" s="11"/>
      <c r="D15" s="11"/>
      <c r="E15" s="11"/>
      <c r="F15" s="11"/>
      <c r="G15" s="11"/>
      <c r="H15" s="11"/>
    </row>
    <row r="16" spans="1:11" x14ac:dyDescent="0.25">
      <c r="A16" s="11"/>
      <c r="B16" s="23" t="s">
        <v>41</v>
      </c>
      <c r="C16" s="11"/>
      <c r="D16" s="11"/>
      <c r="E16" s="11"/>
      <c r="F16" s="11"/>
      <c r="G16" s="11"/>
      <c r="H16" s="11"/>
      <c r="I16" s="28"/>
      <c r="J16" s="28"/>
      <c r="K16" s="28"/>
    </row>
    <row r="17" spans="1:11" x14ac:dyDescent="0.25">
      <c r="A17" s="10" t="s">
        <v>8</v>
      </c>
      <c r="B17" s="11" t="s">
        <v>42</v>
      </c>
      <c r="C17" s="11">
        <v>1</v>
      </c>
      <c r="D17" s="11">
        <v>1</v>
      </c>
      <c r="E17" s="11">
        <v>0</v>
      </c>
      <c r="F17" s="11">
        <v>150</v>
      </c>
      <c r="G17" s="11">
        <v>150</v>
      </c>
      <c r="H17" s="11">
        <v>0</v>
      </c>
      <c r="I17" s="28"/>
      <c r="J17" s="28"/>
      <c r="K17" s="28"/>
    </row>
    <row r="18" spans="1:11" x14ac:dyDescent="0.25">
      <c r="A18" s="11"/>
      <c r="B18" s="23" t="s">
        <v>40</v>
      </c>
      <c r="C18" s="11"/>
      <c r="D18" s="11"/>
      <c r="E18" s="11"/>
      <c r="F18" s="11"/>
      <c r="G18" s="11"/>
      <c r="H18" s="11"/>
      <c r="I18" s="28"/>
      <c r="J18" s="28"/>
      <c r="K18" s="28"/>
    </row>
    <row r="19" spans="1:11" ht="30" x14ac:dyDescent="0.25">
      <c r="A19" s="11"/>
      <c r="B19" s="23" t="s">
        <v>43</v>
      </c>
      <c r="C19" s="11"/>
      <c r="D19" s="11"/>
      <c r="E19" s="11"/>
      <c r="F19" s="11"/>
      <c r="G19" s="11"/>
      <c r="H19" s="11"/>
      <c r="I19" s="28"/>
      <c r="J19" s="28"/>
      <c r="K19" s="28"/>
    </row>
    <row r="20" spans="1:11" ht="30" x14ac:dyDescent="0.25">
      <c r="A20" s="10" t="s">
        <v>9</v>
      </c>
      <c r="B20" s="11" t="s">
        <v>44</v>
      </c>
      <c r="C20" s="29">
        <v>1</v>
      </c>
      <c r="D20" s="29">
        <v>2</v>
      </c>
      <c r="E20" s="29">
        <v>0</v>
      </c>
      <c r="F20" s="25">
        <v>200</v>
      </c>
      <c r="G20" s="25">
        <f>450+500</f>
        <v>950</v>
      </c>
      <c r="H20" s="11">
        <v>0</v>
      </c>
      <c r="I20" s="28"/>
      <c r="J20" s="28"/>
      <c r="K20" s="30"/>
    </row>
    <row r="21" spans="1:11" x14ac:dyDescent="0.25">
      <c r="A21" s="11"/>
      <c r="B21" s="23" t="s">
        <v>40</v>
      </c>
      <c r="C21" s="31"/>
      <c r="D21" s="31"/>
      <c r="E21" s="31"/>
      <c r="F21" s="31"/>
      <c r="G21" s="31"/>
      <c r="H21" s="11"/>
      <c r="I21" s="28"/>
      <c r="J21" s="28"/>
      <c r="K21" s="28"/>
    </row>
    <row r="22" spans="1:11" ht="30" x14ac:dyDescent="0.25">
      <c r="A22" s="11"/>
      <c r="B22" s="23" t="s">
        <v>45</v>
      </c>
      <c r="C22" s="31"/>
      <c r="D22" s="31">
        <v>0</v>
      </c>
      <c r="E22" s="31"/>
      <c r="F22" s="31"/>
      <c r="G22" s="31">
        <v>0</v>
      </c>
      <c r="H22" s="11"/>
      <c r="I22" s="28"/>
      <c r="J22" s="28"/>
      <c r="K22" s="28"/>
    </row>
    <row r="23" spans="1:11" ht="30" x14ac:dyDescent="0.25">
      <c r="A23" s="10" t="s">
        <v>10</v>
      </c>
      <c r="B23" s="11" t="s">
        <v>46</v>
      </c>
      <c r="C23" s="25">
        <v>0</v>
      </c>
      <c r="D23" s="29">
        <v>2</v>
      </c>
      <c r="E23" s="29">
        <v>0</v>
      </c>
      <c r="F23" s="29">
        <v>0</v>
      </c>
      <c r="G23" s="29">
        <f>3000+1200</f>
        <v>4200</v>
      </c>
      <c r="H23" s="11">
        <v>0</v>
      </c>
      <c r="I23" s="28"/>
      <c r="J23" s="28"/>
      <c r="K23" s="28"/>
    </row>
    <row r="24" spans="1:11" x14ac:dyDescent="0.25">
      <c r="A24" s="11"/>
      <c r="B24" s="23" t="s">
        <v>40</v>
      </c>
      <c r="C24" s="11"/>
      <c r="D24" s="11"/>
      <c r="E24" s="11"/>
      <c r="F24" s="11"/>
      <c r="G24" s="11"/>
      <c r="H24" s="11"/>
      <c r="I24" s="28"/>
      <c r="J24" s="28"/>
      <c r="K24" s="28"/>
    </row>
    <row r="25" spans="1:11" ht="30" x14ac:dyDescent="0.25">
      <c r="A25" s="11"/>
      <c r="B25" s="23" t="s">
        <v>45</v>
      </c>
      <c r="C25" s="11"/>
      <c r="D25" s="11">
        <v>0</v>
      </c>
      <c r="E25" s="11"/>
      <c r="F25" s="11"/>
      <c r="G25" s="11">
        <v>0</v>
      </c>
      <c r="H25" s="11"/>
      <c r="I25" s="28"/>
      <c r="J25" s="28"/>
      <c r="K25" s="28"/>
    </row>
    <row r="26" spans="1:11" x14ac:dyDescent="0.25">
      <c r="A26" s="10" t="s">
        <v>11</v>
      </c>
      <c r="B26" s="11" t="s">
        <v>47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28"/>
      <c r="J26" s="28"/>
      <c r="K26" s="30"/>
    </row>
    <row r="27" spans="1:11" x14ac:dyDescent="0.25">
      <c r="A27" s="11"/>
      <c r="B27" s="23" t="s">
        <v>40</v>
      </c>
      <c r="C27" s="11"/>
      <c r="D27" s="11"/>
      <c r="E27" s="11"/>
      <c r="F27" s="11"/>
      <c r="G27" s="11"/>
      <c r="H27" s="11"/>
      <c r="I27" s="28"/>
      <c r="J27" s="28"/>
      <c r="K27" s="28"/>
    </row>
    <row r="28" spans="1:11" ht="30" x14ac:dyDescent="0.25">
      <c r="A28" s="11"/>
      <c r="B28" s="23" t="s">
        <v>45</v>
      </c>
      <c r="C28" s="11"/>
      <c r="D28" s="11"/>
      <c r="E28" s="11"/>
      <c r="F28" s="11"/>
      <c r="G28" s="11"/>
      <c r="H28" s="11"/>
      <c r="I28" s="30"/>
      <c r="J28" s="28"/>
      <c r="K28" s="30"/>
    </row>
    <row r="29" spans="1:11" x14ac:dyDescent="0.25">
      <c r="A29" s="10" t="s">
        <v>12</v>
      </c>
      <c r="B29" s="11" t="s">
        <v>48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</row>
    <row r="30" spans="1:11" x14ac:dyDescent="0.25">
      <c r="A30" s="32"/>
      <c r="B30" s="33"/>
      <c r="C30" s="34"/>
      <c r="D30" s="33"/>
      <c r="E30" s="33"/>
      <c r="F30" s="33"/>
      <c r="G30" s="33"/>
      <c r="H30" s="33"/>
    </row>
    <row r="31" spans="1:11" x14ac:dyDescent="0.25">
      <c r="A31" s="4"/>
      <c r="B31" s="33"/>
      <c r="C31" s="21"/>
      <c r="D31" s="21"/>
    </row>
    <row r="32" spans="1:11" x14ac:dyDescent="0.25">
      <c r="A32" s="4"/>
      <c r="B32" s="33"/>
      <c r="C32" s="21"/>
      <c r="D32" s="21"/>
    </row>
    <row r="33" spans="1:8" x14ac:dyDescent="0.25">
      <c r="A33" s="4"/>
      <c r="B33" s="33"/>
      <c r="C33" s="21"/>
      <c r="D33" s="21"/>
    </row>
    <row r="34" spans="1:8" ht="43.5" customHeight="1" x14ac:dyDescent="0.25">
      <c r="A34" s="97" t="s">
        <v>49</v>
      </c>
      <c r="B34" s="97"/>
      <c r="C34" s="97"/>
      <c r="D34" s="97"/>
      <c r="E34" s="97"/>
      <c r="F34" s="97"/>
      <c r="G34" s="97"/>
      <c r="H34" s="97"/>
    </row>
    <row r="35" spans="1:8" ht="122.25" customHeight="1" x14ac:dyDescent="0.25">
      <c r="A35" s="97" t="s">
        <v>54</v>
      </c>
      <c r="B35" s="97"/>
      <c r="C35" s="97"/>
      <c r="D35" s="97"/>
      <c r="E35" s="97"/>
      <c r="F35" s="97"/>
      <c r="G35" s="97"/>
      <c r="H35" s="97"/>
    </row>
  </sheetData>
  <mergeCells count="8">
    <mergeCell ref="A8:H8"/>
    <mergeCell ref="A9:H9"/>
    <mergeCell ref="A10:H10"/>
    <mergeCell ref="A34:H34"/>
    <mergeCell ref="A35:H35"/>
    <mergeCell ref="A12:B13"/>
    <mergeCell ref="C12:E12"/>
    <mergeCell ref="F12:H12"/>
  </mergeCells>
  <hyperlinks>
    <hyperlink ref="B16" location="Par829" display="Par829"/>
    <hyperlink ref="B19" location="Par830" display="Par830"/>
  </hyperlinks>
  <pageMargins left="0.7" right="0.7" top="0.75" bottom="0.75" header="0.3" footer="0.3"/>
  <pageSetup paperSize="9" scale="96" orientation="portrait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инф</vt:lpstr>
      <vt:lpstr>а</vt:lpstr>
      <vt:lpstr>а.1.</vt:lpstr>
      <vt:lpstr>б</vt:lpstr>
      <vt:lpstr>в</vt:lpstr>
      <vt:lpstr>г</vt:lpstr>
      <vt:lpstr>д</vt:lpstr>
      <vt:lpstr>е</vt:lpstr>
      <vt:lpstr>а!Область_печати</vt:lpstr>
      <vt:lpstr>а.1.!Область_печати</vt:lpstr>
      <vt:lpstr>б!Область_печати</vt:lpstr>
      <vt:lpstr>е!Область_печати</vt:lpstr>
      <vt:lpstr>инф!Область_печати</vt:lpstr>
    </vt:vector>
  </TitlesOfParts>
  <Company>ОАО "ОЭЗ ППТ "Липецк"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vkhvorykh</dc:creator>
  <cp:lastModifiedBy>Чегодаева Виктория Александровна</cp:lastModifiedBy>
  <cp:lastPrinted>2023-07-20T07:26:08Z</cp:lastPrinted>
  <dcterms:created xsi:type="dcterms:W3CDTF">2015-09-22T13:11:16Z</dcterms:created>
  <dcterms:modified xsi:type="dcterms:W3CDTF">2023-07-20T09:25:27Z</dcterms:modified>
</cp:coreProperties>
</file>